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515" windowHeight="6180" firstSheet="6" activeTab="9"/>
  </bookViews>
  <sheets>
    <sheet name="Caract. dos Parques Privados" sheetId="1" r:id="rId1"/>
    <sheet name="Parques geridos pelos SMTUC" sheetId="2" r:id="rId2"/>
    <sheet name="pkt smtuc &amp; taxa de motorização" sheetId="3" r:id="rId3"/>
    <sheet name="Dados Gerais" sheetId="4" r:id="rId4"/>
    <sheet name="Análise Custo percurso 4,4 km" sheetId="5" r:id="rId5"/>
    <sheet name="Zonas controladas p parcómetros" sheetId="6" r:id="rId6"/>
    <sheet name="Preç.combustiveis deflacionado" sheetId="7" r:id="rId7"/>
    <sheet name="Fórmula de cál.Gasolinas 85,86" sheetId="8" r:id="rId8"/>
    <sheet name="BaseEconometria" sheetId="9" r:id="rId9"/>
    <sheet name="Inflacao" sheetId="10" r:id="rId10"/>
  </sheets>
  <definedNames>
    <definedName name="_xlnm.Print_Area" localSheetId="6">'Preç.combustiveis deflacionado'!$C$4:$L$29</definedName>
  </definedNames>
  <calcPr fullCalcOnLoad="1"/>
</workbook>
</file>

<file path=xl/sharedStrings.xml><?xml version="1.0" encoding="utf-8"?>
<sst xmlns="http://schemas.openxmlformats.org/spreadsheetml/2006/main" count="3491" uniqueCount="1020">
  <si>
    <t>1ª fracção</t>
  </si>
  <si>
    <t>2ª fracção</t>
  </si>
  <si>
    <t>Seguintes</t>
  </si>
  <si>
    <t>P. Avenida</t>
  </si>
  <si>
    <t>Cartão Recarregável</t>
  </si>
  <si>
    <t>Bilhetes</t>
  </si>
  <si>
    <t xml:space="preserve">1ª fracção </t>
  </si>
  <si>
    <t>Valor/euros</t>
  </si>
  <si>
    <t>Total</t>
  </si>
  <si>
    <t>Nocturno</t>
  </si>
  <si>
    <t>Sábado das 8h às 19h</t>
  </si>
  <si>
    <t>Dias úteis das 8h ás 22h</t>
  </si>
  <si>
    <t>24 Horas</t>
  </si>
  <si>
    <t xml:space="preserve">Braga Parques </t>
  </si>
  <si>
    <t>Fracção 15 mm</t>
  </si>
  <si>
    <t>Diurno</t>
  </si>
  <si>
    <t>Avenças mensais</t>
  </si>
  <si>
    <t>Lugares</t>
  </si>
  <si>
    <t>ParkHotel</t>
  </si>
  <si>
    <t>2º a Domingo</t>
  </si>
  <si>
    <t>grátis</t>
  </si>
  <si>
    <t>Parque Guest</t>
  </si>
  <si>
    <t>Dias úteis das 8h às 20h</t>
  </si>
  <si>
    <t>Sábado das 8h às 13h</t>
  </si>
  <si>
    <t xml:space="preserve">1º fracção </t>
  </si>
  <si>
    <t>seguintes</t>
  </si>
  <si>
    <t>Parque Ferreira Morais e Morais</t>
  </si>
  <si>
    <t>Dias úteis das 7h30 às 21h</t>
  </si>
  <si>
    <t>Sábado das 7h30 às 14h</t>
  </si>
  <si>
    <t>3ª fracção</t>
  </si>
  <si>
    <t>4ª fracção</t>
  </si>
  <si>
    <t>Parque D. Dinis</t>
  </si>
  <si>
    <t>Dias úteis das 7h30 ás 24</t>
  </si>
  <si>
    <t>Sábado das 7h30 às 18h</t>
  </si>
  <si>
    <t xml:space="preserve">Total </t>
  </si>
  <si>
    <t xml:space="preserve">2 a 4 viaturas </t>
  </si>
  <si>
    <t>Parque Horizonte</t>
  </si>
  <si>
    <t>Dias úteis das 7h às 24h</t>
  </si>
  <si>
    <t>Sábado das 7h às 15h</t>
  </si>
  <si>
    <t>Dias úteis das 8h às 19h</t>
  </si>
  <si>
    <t>Sábado das 10h ás 14h</t>
  </si>
  <si>
    <t>Parque Troviscais</t>
  </si>
  <si>
    <t>P. Horizonte</t>
  </si>
  <si>
    <t>P. Troviscais</t>
  </si>
  <si>
    <t>1 hora</t>
  </si>
  <si>
    <t>Parques Privados em Coimbra</t>
  </si>
  <si>
    <t>5ª fracção</t>
  </si>
  <si>
    <t>6ª fracção</t>
  </si>
  <si>
    <t>7ª fracção</t>
  </si>
  <si>
    <t>8ª fracção</t>
  </si>
  <si>
    <t>M.D.Pedro v Sub/Sup</t>
  </si>
  <si>
    <t>Polis Norte/Sul</t>
  </si>
  <si>
    <t xml:space="preserve"> 2 viagens + estacionamento</t>
  </si>
  <si>
    <t>Passe Social Geral - Mensal</t>
  </si>
  <si>
    <t>Casa do Sal (3) e Vale das Flores (1)</t>
  </si>
  <si>
    <t>É permitido estacionar nestes parques, a quem possua os seguintes títulos que dão direito a viajar em toda a rede dos SMTUC.</t>
  </si>
  <si>
    <t>Valor/Euros</t>
  </si>
  <si>
    <t>Ano</t>
  </si>
  <si>
    <t>Anos</t>
  </si>
  <si>
    <t>1º Fracção</t>
  </si>
  <si>
    <t xml:space="preserve">2ª Fracção </t>
  </si>
  <si>
    <t>3ª Fracção</t>
  </si>
  <si>
    <t>4ª Fracção</t>
  </si>
  <si>
    <t>1 Hora</t>
  </si>
  <si>
    <t>Parque Avenida</t>
  </si>
  <si>
    <t>Braga Parques</t>
  </si>
  <si>
    <t>Centro</t>
  </si>
  <si>
    <t>Coimbra</t>
  </si>
  <si>
    <t>Tx de ocupação pkt/lko</t>
  </si>
  <si>
    <t>População Residente</t>
  </si>
  <si>
    <t>Preço Passe sociais</t>
  </si>
  <si>
    <t>Passag.transportados10^3</t>
  </si>
  <si>
    <t>Para uma leitura correcta deste ficheiro deverá seleccionar o ponto e vírgula como separador de coluna e o ponto como símbolo decimal</t>
  </si>
  <si>
    <t>Please make sure that your settings are semi-colon for list separator and dot for decimal symbol</t>
  </si>
  <si>
    <t>A 1.1</t>
  </si>
  <si>
    <t>ÍNDICE HARMONIZADO DE PREÇOS NO CONSUMIDOR E ÍNDICE DE PREÇOS NO CONSUMIDOR</t>
  </si>
  <si>
    <t>HARMONIZED INDEX OF CONSUMER PRICES AND CONSUMER PRICE INDEX</t>
  </si>
  <si>
    <t>Fonte / Source: linha / row (1-4) Instituto Nacional de Estatística e EUROSTAT</t>
  </si>
  <si>
    <t xml:space="preserve"> (5-7) Instituto Nacional de Estatística</t>
  </si>
  <si>
    <t>Notas / Notes:</t>
  </si>
  <si>
    <t>IHPC/HICP</t>
  </si>
  <si>
    <t>IPC / CPI</t>
  </si>
  <si>
    <t>Índice global / Overall index</t>
  </si>
  <si>
    <t>Mês corrente/mês anterior M(1,1) / Month-on-month M(1,1)</t>
  </si>
  <si>
    <t>Mês corrente/mês homólogo M(1,12) / Year-on-year M(1,12)</t>
  </si>
  <si>
    <t>12 meses/12 meses homólogos M (12,12) / 12 months moving average M(12,12)</t>
  </si>
  <si>
    <t>1977 Fev</t>
  </si>
  <si>
    <t>.</t>
  </si>
  <si>
    <t>3.1</t>
  </si>
  <si>
    <t>1977 Mar</t>
  </si>
  <si>
    <t>8.8</t>
  </si>
  <si>
    <t>1977 Abr</t>
  </si>
  <si>
    <t>3.7</t>
  </si>
  <si>
    <t>1977 Mai</t>
  </si>
  <si>
    <t>0.8</t>
  </si>
  <si>
    <t>1977 Jun</t>
  </si>
  <si>
    <t>-0.1</t>
  </si>
  <si>
    <t>1977 Jul</t>
  </si>
  <si>
    <t>0.1</t>
  </si>
  <si>
    <t>1977 Ago</t>
  </si>
  <si>
    <t>1.6</t>
  </si>
  <si>
    <t>1977 Set</t>
  </si>
  <si>
    <t>-0.4</t>
  </si>
  <si>
    <t>1977 Out</t>
  </si>
  <si>
    <t>2.3</t>
  </si>
  <si>
    <t>1977 Nov</t>
  </si>
  <si>
    <t>1.3</t>
  </si>
  <si>
    <t>1977 Dez</t>
  </si>
  <si>
    <t>2.2</t>
  </si>
  <si>
    <t>1978 Jan</t>
  </si>
  <si>
    <t>27.4</t>
  </si>
  <si>
    <t>1978 Fev</t>
  </si>
  <si>
    <t>0.9</t>
  </si>
  <si>
    <t>24.6</t>
  </si>
  <si>
    <t>1978 Mar</t>
  </si>
  <si>
    <t>1.0</t>
  </si>
  <si>
    <t>15.6</t>
  </si>
  <si>
    <t>1978 Abr</t>
  </si>
  <si>
    <t>6.0</t>
  </si>
  <si>
    <t>18.2</t>
  </si>
  <si>
    <t>1978 Mai</t>
  </si>
  <si>
    <t>19.8</t>
  </si>
  <si>
    <t>1978 Jun</t>
  </si>
  <si>
    <t>20.1</t>
  </si>
  <si>
    <t>1978 Jul</t>
  </si>
  <si>
    <t>21.9</t>
  </si>
  <si>
    <t>1978 Ago</t>
  </si>
  <si>
    <t>21.6</t>
  </si>
  <si>
    <t>1978 Set</t>
  </si>
  <si>
    <t>1.5</t>
  </si>
  <si>
    <t>23.9</t>
  </si>
  <si>
    <t>1978 Out</t>
  </si>
  <si>
    <t>3.3</t>
  </si>
  <si>
    <t>25.1</t>
  </si>
  <si>
    <t>1978 Nov</t>
  </si>
  <si>
    <t>25.2</t>
  </si>
  <si>
    <t>1978 Dez</t>
  </si>
  <si>
    <t>1.9</t>
  </si>
  <si>
    <t>24.8</t>
  </si>
  <si>
    <t>22.3</t>
  </si>
  <si>
    <t>1979 Jan</t>
  </si>
  <si>
    <t>0.4</t>
  </si>
  <si>
    <t>23.6</t>
  </si>
  <si>
    <t>22.1</t>
  </si>
  <si>
    <t>1979 Fev</t>
  </si>
  <si>
    <t>1.8</t>
  </si>
  <si>
    <t>1979 Mar</t>
  </si>
  <si>
    <t>1.7</t>
  </si>
  <si>
    <t>25.8</t>
  </si>
  <si>
    <t>23.0</t>
  </si>
  <si>
    <t>1979 Abr</t>
  </si>
  <si>
    <t>23.3</t>
  </si>
  <si>
    <t>1979 Mai</t>
  </si>
  <si>
    <t>3.2</t>
  </si>
  <si>
    <t>23.5</t>
  </si>
  <si>
    <t>1979 Jun</t>
  </si>
  <si>
    <t>0.3</t>
  </si>
  <si>
    <t>23.7</t>
  </si>
  <si>
    <t>1979 Jul</t>
  </si>
  <si>
    <t>23.8</t>
  </si>
  <si>
    <t>1979 Ago</t>
  </si>
  <si>
    <t>24.0</t>
  </si>
  <si>
    <t>1979 Set</t>
  </si>
  <si>
    <t>2.4</t>
  </si>
  <si>
    <t>24.3</t>
  </si>
  <si>
    <t>1979 Out</t>
  </si>
  <si>
    <t>23.2</t>
  </si>
  <si>
    <t>1979 Nov</t>
  </si>
  <si>
    <t>1.1</t>
  </si>
  <si>
    <t>22.9</t>
  </si>
  <si>
    <t>1979 Dez</t>
  </si>
  <si>
    <t>1.4</t>
  </si>
  <si>
    <t>1980 Jan</t>
  </si>
  <si>
    <t>0.6</t>
  </si>
  <si>
    <t>22.6</t>
  </si>
  <si>
    <t>23.4</t>
  </si>
  <si>
    <t>1980 Fev</t>
  </si>
  <si>
    <t>2.0</t>
  </si>
  <si>
    <t>22.8</t>
  </si>
  <si>
    <t>1980 Mar</t>
  </si>
  <si>
    <t>22.4</t>
  </si>
  <si>
    <t>1980 Abr</t>
  </si>
  <si>
    <t>0.7</t>
  </si>
  <si>
    <t>19.6</t>
  </si>
  <si>
    <t>22.7</t>
  </si>
  <si>
    <t>1980 Mai</t>
  </si>
  <si>
    <t>15.9</t>
  </si>
  <si>
    <t>22.0</t>
  </si>
  <si>
    <t>1980 Jun</t>
  </si>
  <si>
    <t>16.8</t>
  </si>
  <si>
    <t>21.4</t>
  </si>
  <si>
    <t>1980 Jul</t>
  </si>
  <si>
    <t>17.7</t>
  </si>
  <si>
    <t>21.0</t>
  </si>
  <si>
    <t>1980 Ago</t>
  </si>
  <si>
    <t>16.3</t>
  </si>
  <si>
    <t>20.4</t>
  </si>
  <si>
    <t>1980 Set</t>
  </si>
  <si>
    <t>0.2</t>
  </si>
  <si>
    <t>13.8</t>
  </si>
  <si>
    <t>19.5</t>
  </si>
  <si>
    <t>1980 Out</t>
  </si>
  <si>
    <t>12.2</t>
  </si>
  <si>
    <t>18.6</t>
  </si>
  <si>
    <t>1980 Nov</t>
  </si>
  <si>
    <t>11.7</t>
  </si>
  <si>
    <t>17.6</t>
  </si>
  <si>
    <t>1980 Dez</t>
  </si>
  <si>
    <t>3.0</t>
  </si>
  <si>
    <t>13.4</t>
  </si>
  <si>
    <t>16.9</t>
  </si>
  <si>
    <t>1981 Jan</t>
  </si>
  <si>
    <t>2.7</t>
  </si>
  <si>
    <t>15.7</t>
  </si>
  <si>
    <t>16.4</t>
  </si>
  <si>
    <t>1981 Fev</t>
  </si>
  <si>
    <t>15.2</t>
  </si>
  <si>
    <t>15.8</t>
  </si>
  <si>
    <t>1981 Mar</t>
  </si>
  <si>
    <t>15.1</t>
  </si>
  <si>
    <t>1981 Abr</t>
  </si>
  <si>
    <t>17.4</t>
  </si>
  <si>
    <t>1981 Mai</t>
  </si>
  <si>
    <t>0.5</t>
  </si>
  <si>
    <t>18.1</t>
  </si>
  <si>
    <t>15.3</t>
  </si>
  <si>
    <t>1981 Jun</t>
  </si>
  <si>
    <t>15.4</t>
  </si>
  <si>
    <t>1981 Jul</t>
  </si>
  <si>
    <t>20.0</t>
  </si>
  <si>
    <t>1981 Ago</t>
  </si>
  <si>
    <t>2.5</t>
  </si>
  <si>
    <t>21.8</t>
  </si>
  <si>
    <t>16.1</t>
  </si>
  <si>
    <t>1981 Set</t>
  </si>
  <si>
    <t>1981 Out</t>
  </si>
  <si>
    <t>24.5</t>
  </si>
  <si>
    <t>18.0</t>
  </si>
  <si>
    <t>1981 Nov</t>
  </si>
  <si>
    <t>25.3</t>
  </si>
  <si>
    <t>19.1</t>
  </si>
  <si>
    <t>1981 Dez</t>
  </si>
  <si>
    <t>2.6</t>
  </si>
  <si>
    <t>24.9</t>
  </si>
  <si>
    <t>1982 Jan</t>
  </si>
  <si>
    <t>20.7</t>
  </si>
  <si>
    <t>1982 Fev</t>
  </si>
  <si>
    <t>2.8</t>
  </si>
  <si>
    <t>25.4</t>
  </si>
  <si>
    <t>1982 Mar</t>
  </si>
  <si>
    <t>27.2</t>
  </si>
  <si>
    <t>1982 Abr</t>
  </si>
  <si>
    <t>26.2</t>
  </si>
  <si>
    <t>1982 Mai</t>
  </si>
  <si>
    <t>25.6</t>
  </si>
  <si>
    <t>1982 Jun</t>
  </si>
  <si>
    <t>26.0</t>
  </si>
  <si>
    <t>1982 Jul</t>
  </si>
  <si>
    <t>24.7</t>
  </si>
  <si>
    <t>1982 Ago</t>
  </si>
  <si>
    <t>21.2</t>
  </si>
  <si>
    <t>1982 Set</t>
  </si>
  <si>
    <t>20.9</t>
  </si>
  <si>
    <t>1982 Out</t>
  </si>
  <si>
    <t>1982 Nov</t>
  </si>
  <si>
    <t>1982 Dez</t>
  </si>
  <si>
    <t>1983 Jan</t>
  </si>
  <si>
    <t>3.9</t>
  </si>
  <si>
    <t>1983 Fev</t>
  </si>
  <si>
    <t>2.1</t>
  </si>
  <si>
    <t>1983 Mar</t>
  </si>
  <si>
    <t>20.5</t>
  </si>
  <si>
    <t>21.7</t>
  </si>
  <si>
    <t>1983 Abr</t>
  </si>
  <si>
    <t>20.8</t>
  </si>
  <si>
    <t>21.3</t>
  </si>
  <si>
    <t>1983 Mai</t>
  </si>
  <si>
    <t>-0.3</t>
  </si>
  <si>
    <t>1983 Jun</t>
  </si>
  <si>
    <t>20.6</t>
  </si>
  <si>
    <t>1983 Jul</t>
  </si>
  <si>
    <t>1983 Ago</t>
  </si>
  <si>
    <t>25.9</t>
  </si>
  <si>
    <t>1983 Set</t>
  </si>
  <si>
    <t>3.4</t>
  </si>
  <si>
    <t>28.4</t>
  </si>
  <si>
    <t>1983 Out</t>
  </si>
  <si>
    <t>30.0</t>
  </si>
  <si>
    <t>1983 Nov</t>
  </si>
  <si>
    <t>32.0</t>
  </si>
  <si>
    <t>1983 Dez</t>
  </si>
  <si>
    <t>4.1</t>
  </si>
  <si>
    <t>33.8</t>
  </si>
  <si>
    <t>1984 Jan</t>
  </si>
  <si>
    <t>30.8</t>
  </si>
  <si>
    <t>1984 Fev</t>
  </si>
  <si>
    <t>30.2</t>
  </si>
  <si>
    <t>26.7</t>
  </si>
  <si>
    <t>1984 Mar</t>
  </si>
  <si>
    <t>3.8</t>
  </si>
  <si>
    <t>31.8</t>
  </si>
  <si>
    <t>27.6</t>
  </si>
  <si>
    <t>1984 Abr</t>
  </si>
  <si>
    <t>31.5</t>
  </si>
  <si>
    <t>28.5</t>
  </si>
  <si>
    <t>1984 Mai</t>
  </si>
  <si>
    <t>-0.9</t>
  </si>
  <si>
    <t>30.7</t>
  </si>
  <si>
    <t>29.3</t>
  </si>
  <si>
    <t>1984 Jun</t>
  </si>
  <si>
    <t>32.4</t>
  </si>
  <si>
    <t>1984 Jul</t>
  </si>
  <si>
    <t>33.2</t>
  </si>
  <si>
    <t>31.0</t>
  </si>
  <si>
    <t>1984 Ago</t>
  </si>
  <si>
    <t>31.3</t>
  </si>
  <si>
    <t>31.4</t>
  </si>
  <si>
    <t>1984 Set</t>
  </si>
  <si>
    <t>31.2</t>
  </si>
  <si>
    <t>1984 Out</t>
  </si>
  <si>
    <t>26.1</t>
  </si>
  <si>
    <t>1984 Nov</t>
  </si>
  <si>
    <t>1984 Dez</t>
  </si>
  <si>
    <t>21.5</t>
  </si>
  <si>
    <t>29.1</t>
  </si>
  <si>
    <t>1985 Jan</t>
  </si>
  <si>
    <t>4.4</t>
  </si>
  <si>
    <t>28.6</t>
  </si>
  <si>
    <t>1985 Fev</t>
  </si>
  <si>
    <t>28.3</t>
  </si>
  <si>
    <t>1985 Mar</t>
  </si>
  <si>
    <t>27.5</t>
  </si>
  <si>
    <t>1985 Abr</t>
  </si>
  <si>
    <t>1.2</t>
  </si>
  <si>
    <t>22.5</t>
  </si>
  <si>
    <t>26.8</t>
  </si>
  <si>
    <t>1985 Mai</t>
  </si>
  <si>
    <t>1985 Jun</t>
  </si>
  <si>
    <t>1985 Jul</t>
  </si>
  <si>
    <t>17.5</t>
  </si>
  <si>
    <t>1985 Ago</t>
  </si>
  <si>
    <t>1985 Set</t>
  </si>
  <si>
    <t>16.0</t>
  </si>
  <si>
    <t>1985 Out</t>
  </si>
  <si>
    <t>16.2</t>
  </si>
  <si>
    <t>1985 Nov</t>
  </si>
  <si>
    <t>20.2</t>
  </si>
  <si>
    <t>1985 Dez</t>
  </si>
  <si>
    <t>1986 Jan</t>
  </si>
  <si>
    <t>14.1</t>
  </si>
  <si>
    <t>18.9</t>
  </si>
  <si>
    <t>1986 Fev</t>
  </si>
  <si>
    <t>12.6</t>
  </si>
  <si>
    <t>17.8</t>
  </si>
  <si>
    <t>1986 Mar</t>
  </si>
  <si>
    <t>12.1</t>
  </si>
  <si>
    <t>1986 Abr</t>
  </si>
  <si>
    <t>1986 Mai</t>
  </si>
  <si>
    <t>-0.5</t>
  </si>
  <si>
    <t>11.3</t>
  </si>
  <si>
    <t>15.0</t>
  </si>
  <si>
    <t>1986 Jun</t>
  </si>
  <si>
    <t>11.4</t>
  </si>
  <si>
    <t>14.3</t>
  </si>
  <si>
    <t>1986 Jul</t>
  </si>
  <si>
    <t>0.0</t>
  </si>
  <si>
    <t>11.1</t>
  </si>
  <si>
    <t>1986 Ago</t>
  </si>
  <si>
    <t>11.2</t>
  </si>
  <si>
    <t>13.3</t>
  </si>
  <si>
    <t>1986 Set</t>
  </si>
  <si>
    <t>11.6</t>
  </si>
  <si>
    <t>13.0</t>
  </si>
  <si>
    <t>1986 Out</t>
  </si>
  <si>
    <t>1986 Nov</t>
  </si>
  <si>
    <t>10.4</t>
  </si>
  <si>
    <t>1986 Dez</t>
  </si>
  <si>
    <t>1987 Jan</t>
  </si>
  <si>
    <t>9.7</t>
  </si>
  <si>
    <t>1987 Fev</t>
  </si>
  <si>
    <t>9.5</t>
  </si>
  <si>
    <t>11.0</t>
  </si>
  <si>
    <t>1987 Mar</t>
  </si>
  <si>
    <t>10.8</t>
  </si>
  <si>
    <t>1987 Abr</t>
  </si>
  <si>
    <t>8.9</t>
  </si>
  <si>
    <t>10.5</t>
  </si>
  <si>
    <t>1987 Mai</t>
  </si>
  <si>
    <t>1987 Jun</t>
  </si>
  <si>
    <t>10.1</t>
  </si>
  <si>
    <t>1987 Jul</t>
  </si>
  <si>
    <t>9.2</t>
  </si>
  <si>
    <t>10.0</t>
  </si>
  <si>
    <t>1987 Ago</t>
  </si>
  <si>
    <t>9.4</t>
  </si>
  <si>
    <t>9.8</t>
  </si>
  <si>
    <t>1987 Set</t>
  </si>
  <si>
    <t>9.3</t>
  </si>
  <si>
    <t>9.6</t>
  </si>
  <si>
    <t>1987 Out</t>
  </si>
  <si>
    <t>9.9</t>
  </si>
  <si>
    <t>1987 Nov</t>
  </si>
  <si>
    <t>1987 Dez</t>
  </si>
  <si>
    <t>9.1</t>
  </si>
  <si>
    <t>1988 Jan</t>
  </si>
  <si>
    <t>1988 Fev</t>
  </si>
  <si>
    <t>1988 Mar</t>
  </si>
  <si>
    <t>8.7</t>
  </si>
  <si>
    <t>1988 Abr</t>
  </si>
  <si>
    <t>8.5</t>
  </si>
  <si>
    <t>1988 Mai</t>
  </si>
  <si>
    <t>1988 Jun</t>
  </si>
  <si>
    <t>1988 Jul</t>
  </si>
  <si>
    <t>10.2</t>
  </si>
  <si>
    <t>1988 Ago</t>
  </si>
  <si>
    <t>10.3</t>
  </si>
  <si>
    <t>1988 Set</t>
  </si>
  <si>
    <t>1988 Out</t>
  </si>
  <si>
    <t>1988 Nov</t>
  </si>
  <si>
    <t>11.5</t>
  </si>
  <si>
    <t>1988 Dez</t>
  </si>
  <si>
    <t>1989 Jan</t>
  </si>
  <si>
    <t>12.3</t>
  </si>
  <si>
    <t>1989 Fev</t>
  </si>
  <si>
    <t>1989 Mar</t>
  </si>
  <si>
    <t>12.5</t>
  </si>
  <si>
    <t>1989 Abr</t>
  </si>
  <si>
    <t>13.2</t>
  </si>
  <si>
    <t>1989 Mai</t>
  </si>
  <si>
    <t>1989 Jun</t>
  </si>
  <si>
    <t>11.9</t>
  </si>
  <si>
    <t>1989 Jul</t>
  </si>
  <si>
    <t>1989 Ago</t>
  </si>
  <si>
    <t>13.7</t>
  </si>
  <si>
    <t>12.4</t>
  </si>
  <si>
    <t>1989 Set</t>
  </si>
  <si>
    <t>12.8</t>
  </si>
  <si>
    <t>1989 Out</t>
  </si>
  <si>
    <t>12.7</t>
  </si>
  <si>
    <t>1989 Nov</t>
  </si>
  <si>
    <t>1989 Dez</t>
  </si>
  <si>
    <t>1990 Jan</t>
  </si>
  <si>
    <t>1990 Fev</t>
  </si>
  <si>
    <t>1990 Mar</t>
  </si>
  <si>
    <t>13.1</t>
  </si>
  <si>
    <t>1990 Abr</t>
  </si>
  <si>
    <t>1990 Mai</t>
  </si>
  <si>
    <t>14.2</t>
  </si>
  <si>
    <t>12.9</t>
  </si>
  <si>
    <t>1990 Jun</t>
  </si>
  <si>
    <t>1990 Jul</t>
  </si>
  <si>
    <t>13.5</t>
  </si>
  <si>
    <t>1990 Ago</t>
  </si>
  <si>
    <t>1990 Set</t>
  </si>
  <si>
    <t>13.9</t>
  </si>
  <si>
    <t>1990 Out</t>
  </si>
  <si>
    <t>14.6</t>
  </si>
  <si>
    <t>1990 Nov</t>
  </si>
  <si>
    <t>1990 Dez</t>
  </si>
  <si>
    <t>14.0</t>
  </si>
  <si>
    <t>13.6</t>
  </si>
  <si>
    <t>1991 Jan</t>
  </si>
  <si>
    <t>2.9</t>
  </si>
  <si>
    <t>1991 Fev</t>
  </si>
  <si>
    <t>1991 Mar</t>
  </si>
  <si>
    <t>1991 Abr</t>
  </si>
  <si>
    <t>1991 Mai</t>
  </si>
  <si>
    <t>1991 Jun</t>
  </si>
  <si>
    <t>1991 Jul</t>
  </si>
  <si>
    <t>1991 Ago</t>
  </si>
  <si>
    <t>1991 Set</t>
  </si>
  <si>
    <t>1991 Out</t>
  </si>
  <si>
    <t>10.7</t>
  </si>
  <si>
    <t>1991 Nov</t>
  </si>
  <si>
    <t>1991 Dez</t>
  </si>
  <si>
    <t>1992 Jan</t>
  </si>
  <si>
    <t>11.8</t>
  </si>
  <si>
    <t>1992 Fev</t>
  </si>
  <si>
    <t>8.6</t>
  </si>
  <si>
    <t>1992 Mar</t>
  </si>
  <si>
    <t>1992 Abr</t>
  </si>
  <si>
    <t>1992 Mai</t>
  </si>
  <si>
    <t>10.6</t>
  </si>
  <si>
    <t>1992 Jun</t>
  </si>
  <si>
    <t>1992 Jul</t>
  </si>
  <si>
    <t>1992 Ago</t>
  </si>
  <si>
    <t>1992 Set</t>
  </si>
  <si>
    <t>1992 Out</t>
  </si>
  <si>
    <t>1992 Nov</t>
  </si>
  <si>
    <t>9.0</t>
  </si>
  <si>
    <t>1992 Dez</t>
  </si>
  <si>
    <t>1993 Jan</t>
  </si>
  <si>
    <t>1993 Fev</t>
  </si>
  <si>
    <t>8.0</t>
  </si>
  <si>
    <t>1993 Mar</t>
  </si>
  <si>
    <t>7.5</t>
  </si>
  <si>
    <t>1993 Abr</t>
  </si>
  <si>
    <t>6.5</t>
  </si>
  <si>
    <t>1993 Mai</t>
  </si>
  <si>
    <t>1993 Jun</t>
  </si>
  <si>
    <t>5.9</t>
  </si>
  <si>
    <t>8.2</t>
  </si>
  <si>
    <t>1993 Jul</t>
  </si>
  <si>
    <t>7.9</t>
  </si>
  <si>
    <t>1993 Ago</t>
  </si>
  <si>
    <t>6.1</t>
  </si>
  <si>
    <t>7.6</t>
  </si>
  <si>
    <t>1993 Set</t>
  </si>
  <si>
    <t>6.2</t>
  </si>
  <si>
    <t>7.3</t>
  </si>
  <si>
    <t>1993 Out</t>
  </si>
  <si>
    <t>6.6</t>
  </si>
  <si>
    <t>7.1</t>
  </si>
  <si>
    <t>1993 Nov</t>
  </si>
  <si>
    <t>6.8</t>
  </si>
  <si>
    <t>6.9</t>
  </si>
  <si>
    <t>1993 Dez</t>
  </si>
  <si>
    <t>6.7</t>
  </si>
  <si>
    <t>1994 Jan</t>
  </si>
  <si>
    <t>6.4</t>
  </si>
  <si>
    <t>1994 Fev</t>
  </si>
  <si>
    <t>6.3</t>
  </si>
  <si>
    <t>1994 Mar</t>
  </si>
  <si>
    <t>1994 Abr</t>
  </si>
  <si>
    <t>1994 Mai</t>
  </si>
  <si>
    <t>5.8</t>
  </si>
  <si>
    <t>1994 Jun</t>
  </si>
  <si>
    <t>5.7</t>
  </si>
  <si>
    <t>1994 Jul</t>
  </si>
  <si>
    <t>5.3</t>
  </si>
  <si>
    <t>1994 Ago</t>
  </si>
  <si>
    <t>5.1</t>
  </si>
  <si>
    <t>1994 Set</t>
  </si>
  <si>
    <t>4.9</t>
  </si>
  <si>
    <t>1994 Out</t>
  </si>
  <si>
    <t>4.8</t>
  </si>
  <si>
    <t>1994 Nov</t>
  </si>
  <si>
    <t>4.3</t>
  </si>
  <si>
    <t>5.6</t>
  </si>
  <si>
    <t>1994 Dez</t>
  </si>
  <si>
    <t>5.4</t>
  </si>
  <si>
    <t>1995 Jan</t>
  </si>
  <si>
    <t>4.5</t>
  </si>
  <si>
    <t>1995 Fev</t>
  </si>
  <si>
    <t>4.6</t>
  </si>
  <si>
    <t>1995 Mar</t>
  </si>
  <si>
    <t>5.0</t>
  </si>
  <si>
    <t>1995 Abr</t>
  </si>
  <si>
    <t>1995 Mai</t>
  </si>
  <si>
    <t>1995 Jun</t>
  </si>
  <si>
    <t>1995 Jul</t>
  </si>
  <si>
    <t>1995 Ago</t>
  </si>
  <si>
    <t>4.2</t>
  </si>
  <si>
    <t>1995 Set</t>
  </si>
  <si>
    <t>1995 Out</t>
  </si>
  <si>
    <t>4.0</t>
  </si>
  <si>
    <t>1995 Nov</t>
  </si>
  <si>
    <t>1995 Dez</t>
  </si>
  <si>
    <t>1996 Jan</t>
  </si>
  <si>
    <t>76.79</t>
  </si>
  <si>
    <t>1996 Fev</t>
  </si>
  <si>
    <t>77.18</t>
  </si>
  <si>
    <t>1996 Mar</t>
  </si>
  <si>
    <t>77.34</t>
  </si>
  <si>
    <t>3.6</t>
  </si>
  <si>
    <t>1996 Abr</t>
  </si>
  <si>
    <t>77.96</t>
  </si>
  <si>
    <t>3.5</t>
  </si>
  <si>
    <t>1996 Mai</t>
  </si>
  <si>
    <t>78.28</t>
  </si>
  <si>
    <t>1996 Jun</t>
  </si>
  <si>
    <t>1996 Jul</t>
  </si>
  <si>
    <t>78.43</t>
  </si>
  <si>
    <t>1996 Ago</t>
  </si>
  <si>
    <t>78.67</t>
  </si>
  <si>
    <t>1996 Set</t>
  </si>
  <si>
    <t>1996 Out</t>
  </si>
  <si>
    <t>78.51</t>
  </si>
  <si>
    <t>-0.2</t>
  </si>
  <si>
    <t>1996 Nov</t>
  </si>
  <si>
    <t>1996 Dez</t>
  </si>
  <si>
    <t>1997 Jan</t>
  </si>
  <si>
    <t>78.98</t>
  </si>
  <si>
    <t>1997 Fev</t>
  </si>
  <si>
    <t>79.06</t>
  </si>
  <si>
    <t>1997 Mar</t>
  </si>
  <si>
    <t>79.14</t>
  </si>
  <si>
    <t>1997 Abr</t>
  </si>
  <si>
    <t>79.21</t>
  </si>
  <si>
    <t>1997 Mai</t>
  </si>
  <si>
    <t>79.76</t>
  </si>
  <si>
    <t>1997 Jun</t>
  </si>
  <si>
    <t>79.53</t>
  </si>
  <si>
    <t>1997 Jul</t>
  </si>
  <si>
    <t>1997 Ago</t>
  </si>
  <si>
    <t>79.92</t>
  </si>
  <si>
    <t>1997 Set</t>
  </si>
  <si>
    <t>79.84</t>
  </si>
  <si>
    <t>1997 Out</t>
  </si>
  <si>
    <t>1997 Nov</t>
  </si>
  <si>
    <t>80.15</t>
  </si>
  <si>
    <t>1997 Dez</t>
  </si>
  <si>
    <t>80.31</t>
  </si>
  <si>
    <t>1998 Jan</t>
  </si>
  <si>
    <t>80.23</t>
  </si>
  <si>
    <t>1998 Fev</t>
  </si>
  <si>
    <t>80.07</t>
  </si>
  <si>
    <t>1998 Mar</t>
  </si>
  <si>
    <t>1998 Abr</t>
  </si>
  <si>
    <t>80.93</t>
  </si>
  <si>
    <t>1998 Mai</t>
  </si>
  <si>
    <t>81.48</t>
  </si>
  <si>
    <t>1998 Jun</t>
  </si>
  <si>
    <t>81.64</t>
  </si>
  <si>
    <t>1998 Jul</t>
  </si>
  <si>
    <t>81.79</t>
  </si>
  <si>
    <t>1998 Ago</t>
  </si>
  <si>
    <t>81.71</t>
  </si>
  <si>
    <t>1998 Set</t>
  </si>
  <si>
    <t>81.56</t>
  </si>
  <si>
    <t>1998 Out</t>
  </si>
  <si>
    <t>1998 Nov</t>
  </si>
  <si>
    <t>82.26</t>
  </si>
  <si>
    <t>1998 Dez</t>
  </si>
  <si>
    <t>82.57</t>
  </si>
  <si>
    <t>1999 Jan</t>
  </si>
  <si>
    <t>1999 Fev</t>
  </si>
  <si>
    <t>1999 Mar</t>
  </si>
  <si>
    <t>1999 Abr</t>
  </si>
  <si>
    <t>83.12</t>
  </si>
  <si>
    <t>1999 Mai</t>
  </si>
  <si>
    <t>83.20</t>
  </si>
  <si>
    <t>1999 Jun</t>
  </si>
  <si>
    <t>83.35</t>
  </si>
  <si>
    <t>1999 Jul</t>
  </si>
  <si>
    <t>1999 Ago</t>
  </si>
  <si>
    <t>1999 Set</t>
  </si>
  <si>
    <t>1999 Out</t>
  </si>
  <si>
    <t>83.28</t>
  </si>
  <si>
    <t>1999 Nov</t>
  </si>
  <si>
    <t>83.82</t>
  </si>
  <si>
    <t>1999 Dez</t>
  </si>
  <si>
    <t>83.98</t>
  </si>
  <si>
    <t>2000 Jan</t>
  </si>
  <si>
    <t>2000 Fev</t>
  </si>
  <si>
    <t>83.59</t>
  </si>
  <si>
    <t>2000 Mar</t>
  </si>
  <si>
    <t>83.74</t>
  </si>
  <si>
    <t>2000 Abr</t>
  </si>
  <si>
    <t>84.68</t>
  </si>
  <si>
    <t>2000 Mai</t>
  </si>
  <si>
    <t>85.23</t>
  </si>
  <si>
    <t>2000 Jun</t>
  </si>
  <si>
    <t>85.70</t>
  </si>
  <si>
    <t>2000 Jul</t>
  </si>
  <si>
    <t>86.09</t>
  </si>
  <si>
    <t>2000 Ago</t>
  </si>
  <si>
    <t>86.17</t>
  </si>
  <si>
    <t>2000 Set</t>
  </si>
  <si>
    <t>2000 Out</t>
  </si>
  <si>
    <t>86.32</t>
  </si>
  <si>
    <t>2000 Nov</t>
  </si>
  <si>
    <t>86.87</t>
  </si>
  <si>
    <t>2000 Dez</t>
  </si>
  <si>
    <t>87.18</t>
  </si>
  <si>
    <t>2001 Jan</t>
  </si>
  <si>
    <t>87.49</t>
  </si>
  <si>
    <t>2001 Fev</t>
  </si>
  <si>
    <t>87.65</t>
  </si>
  <si>
    <t>2001 Mar</t>
  </si>
  <si>
    <t>88.04</t>
  </si>
  <si>
    <t>2001 Abr</t>
  </si>
  <si>
    <t>88.59</t>
  </si>
  <si>
    <t>2001 Mai</t>
  </si>
  <si>
    <t>89.37</t>
  </si>
  <si>
    <t>2001 Jun</t>
  </si>
  <si>
    <t>89.60</t>
  </si>
  <si>
    <t>2001 Jul</t>
  </si>
  <si>
    <t>89.76</t>
  </si>
  <si>
    <t>2001 Ago</t>
  </si>
  <si>
    <t>2001 Set</t>
  </si>
  <si>
    <t>2001 Out</t>
  </si>
  <si>
    <t>89.92</t>
  </si>
  <si>
    <t>2001 Nov</t>
  </si>
  <si>
    <t>90.46</t>
  </si>
  <si>
    <t>2001 Dez</t>
  </si>
  <si>
    <t>90.62</t>
  </si>
  <si>
    <t>2002 Jan</t>
  </si>
  <si>
    <t>90.70</t>
  </si>
  <si>
    <t>2002 Fev</t>
  </si>
  <si>
    <t>90.54</t>
  </si>
  <si>
    <t>2002 Mar</t>
  </si>
  <si>
    <t>90.93</t>
  </si>
  <si>
    <t>2002 Abr</t>
  </si>
  <si>
    <t>91.71</t>
  </si>
  <si>
    <t>2002 Mai</t>
  </si>
  <si>
    <t>92.42</t>
  </si>
  <si>
    <t>2002 Jun</t>
  </si>
  <si>
    <t>92.73</t>
  </si>
  <si>
    <t>2002 Jul</t>
  </si>
  <si>
    <t>92.96</t>
  </si>
  <si>
    <t>2002 Ago</t>
  </si>
  <si>
    <t>93.12</t>
  </si>
  <si>
    <t>2002 Set</t>
  </si>
  <si>
    <t>93.04</t>
  </si>
  <si>
    <t>2002 Out</t>
  </si>
  <si>
    <t>93.59</t>
  </si>
  <si>
    <t>2002 Nov</t>
  </si>
  <si>
    <t>94.13</t>
  </si>
  <si>
    <t>2002 Dez</t>
  </si>
  <si>
    <t>94.21</t>
  </si>
  <si>
    <t>2003 Jan</t>
  </si>
  <si>
    <t>94.29</t>
  </si>
  <si>
    <t>2003 Fev</t>
  </si>
  <si>
    <t>2003 Mar</t>
  </si>
  <si>
    <t>94.37</t>
  </si>
  <si>
    <t>2003 Abr</t>
  </si>
  <si>
    <t>95.15</t>
  </si>
  <si>
    <t>2003 Mai</t>
  </si>
  <si>
    <t>95.85</t>
  </si>
  <si>
    <t>2003 Jun</t>
  </si>
  <si>
    <t>2003 Jul</t>
  </si>
  <si>
    <t>95.70</t>
  </si>
  <si>
    <t>2003 Ago</t>
  </si>
  <si>
    <t>95.78</t>
  </si>
  <si>
    <t>2003 Set</t>
  </si>
  <si>
    <t>96.01</t>
  </si>
  <si>
    <t>2003 Out</t>
  </si>
  <si>
    <t>96.24</t>
  </si>
  <si>
    <t>2003 Nov</t>
  </si>
  <si>
    <t>96.32</t>
  </si>
  <si>
    <t>2003 Dez</t>
  </si>
  <si>
    <t>96.40</t>
  </si>
  <si>
    <t>2004 Jan</t>
  </si>
  <si>
    <t>2004 Fev</t>
  </si>
  <si>
    <t>2004 Mar</t>
  </si>
  <si>
    <t>96.48</t>
  </si>
  <si>
    <t>2004 Abr</t>
  </si>
  <si>
    <t>97.42</t>
  </si>
  <si>
    <t>2004 Mai</t>
  </si>
  <si>
    <t>98.20</t>
  </si>
  <si>
    <t>2004 Jun</t>
  </si>
  <si>
    <t>99.37</t>
  </si>
  <si>
    <t>2004 Jul</t>
  </si>
  <si>
    <t>98.51</t>
  </si>
  <si>
    <t>2004 Ago</t>
  </si>
  <si>
    <t>98.12</t>
  </si>
  <si>
    <t>2004 Set</t>
  </si>
  <si>
    <t>98.04</t>
  </si>
  <si>
    <t>2004 Out</t>
  </si>
  <si>
    <t>2004 Nov</t>
  </si>
  <si>
    <t>98.82</t>
  </si>
  <si>
    <t>2004 Dez</t>
  </si>
  <si>
    <t>98.90</t>
  </si>
  <si>
    <t>2005 Jan</t>
  </si>
  <si>
    <t>98.35</t>
  </si>
  <si>
    <t>-0.6</t>
  </si>
  <si>
    <t>2005 Fev</t>
  </si>
  <si>
    <t>98.27</t>
  </si>
  <si>
    <t>2005 Mar</t>
  </si>
  <si>
    <t>98.67</t>
  </si>
  <si>
    <t>2005 Abr</t>
  </si>
  <si>
    <t>2005 Mai</t>
  </si>
  <si>
    <t>99.92</t>
  </si>
  <si>
    <t>2005 Jun</t>
  </si>
  <si>
    <t>99.99</t>
  </si>
  <si>
    <t>2005 Jul</t>
  </si>
  <si>
    <t>100.38</t>
  </si>
  <si>
    <t>2005 Ago</t>
  </si>
  <si>
    <t>100.54</t>
  </si>
  <si>
    <t>2005 Set</t>
  </si>
  <si>
    <t>100.70</t>
  </si>
  <si>
    <t>2005 Out</t>
  </si>
  <si>
    <t>101.09</t>
  </si>
  <si>
    <t>2005 Nov</t>
  </si>
  <si>
    <t>101.32</t>
  </si>
  <si>
    <t>2005 Dez</t>
  </si>
  <si>
    <t>101.40</t>
  </si>
  <si>
    <t>2006 Jan</t>
  </si>
  <si>
    <t>101.01</t>
  </si>
  <si>
    <t>2006 Fev</t>
  </si>
  <si>
    <t>101.21</t>
  </si>
  <si>
    <t>2006 Mar</t>
  </si>
  <si>
    <t>102.42</t>
  </si>
  <si>
    <t>2006 Abr</t>
  </si>
  <si>
    <t>103.01</t>
  </si>
  <si>
    <t>2006 Mai</t>
  </si>
  <si>
    <t>103.57</t>
  </si>
  <si>
    <t>2006 Jun</t>
  </si>
  <si>
    <t>103.52</t>
  </si>
  <si>
    <t>2006 Jul</t>
  </si>
  <si>
    <t>103.38</t>
  </si>
  <si>
    <t>2006 Ago</t>
  </si>
  <si>
    <t>103.29</t>
  </si>
  <si>
    <t>2006 Set</t>
  </si>
  <si>
    <t>103.71</t>
  </si>
  <si>
    <t>2006 Out</t>
  </si>
  <si>
    <t>103.73</t>
  </si>
  <si>
    <t>2006 Nov</t>
  </si>
  <si>
    <t>103.74</t>
  </si>
  <si>
    <t>2006 Dez</t>
  </si>
  <si>
    <t>103.93</t>
  </si>
  <si>
    <t>2007 Jan</t>
  </si>
  <si>
    <t>103.62</t>
  </si>
  <si>
    <t>2007 Fev</t>
  </si>
  <si>
    <t>103.58</t>
  </si>
  <si>
    <t>2007 Mar</t>
  </si>
  <si>
    <t>104.88</t>
  </si>
  <si>
    <t>2007 Abr</t>
  </si>
  <si>
    <t>105.85</t>
  </si>
  <si>
    <t>2007 Mai</t>
  </si>
  <si>
    <t>106.04</t>
  </si>
  <si>
    <t>2007 Jun</t>
  </si>
  <si>
    <t>106.00</t>
  </si>
  <si>
    <t>2007 Jul</t>
  </si>
  <si>
    <t>105.74</t>
  </si>
  <si>
    <t>2007 Ago</t>
  </si>
  <si>
    <t>105.30</t>
  </si>
  <si>
    <t>2007 Set</t>
  </si>
  <si>
    <t>105.75</t>
  </si>
  <si>
    <t>2007 Out</t>
  </si>
  <si>
    <t>106.30</t>
  </si>
  <si>
    <t>2007 Nov</t>
  </si>
  <si>
    <t>106.65</t>
  </si>
  <si>
    <t>2007 Dez</t>
  </si>
  <si>
    <t>106.77</t>
  </si>
  <si>
    <t>2008 Jan</t>
  </si>
  <si>
    <t>106.62</t>
  </si>
  <si>
    <t>2008 Fev</t>
  </si>
  <si>
    <t>106.63</t>
  </si>
  <si>
    <t>2008 Mar</t>
  </si>
  <si>
    <t>108.18</t>
  </si>
  <si>
    <t>2008 Abr</t>
  </si>
  <si>
    <t>108.53</t>
  </si>
  <si>
    <t>2008 Mai</t>
  </si>
  <si>
    <t>109.04</t>
  </si>
  <si>
    <t>2008 Jun</t>
  </si>
  <si>
    <t>109.60</t>
  </si>
  <si>
    <t>2008 Jul</t>
  </si>
  <si>
    <t>2008 Ago</t>
  </si>
  <si>
    <t>108.56</t>
  </si>
  <si>
    <t>2008 Set</t>
  </si>
  <si>
    <t>109.11</t>
  </si>
  <si>
    <t>2008 Out</t>
  </si>
  <si>
    <t>108.91</t>
  </si>
  <si>
    <t>2008 Nov</t>
  </si>
  <si>
    <t>108.17</t>
  </si>
  <si>
    <t>-0.7</t>
  </si>
  <si>
    <t>2008 Dez</t>
  </si>
  <si>
    <t>107.67</t>
  </si>
  <si>
    <t>2009 Jan</t>
  </si>
  <si>
    <t>106.74</t>
  </si>
  <si>
    <t>2009 Fev</t>
  </si>
  <si>
    <t>106.70</t>
  </si>
  <si>
    <t>2009 Mar</t>
  </si>
  <si>
    <t>107.54</t>
  </si>
  <si>
    <t>2009 Abr</t>
  </si>
  <si>
    <t>107.92</t>
  </si>
  <si>
    <t>2009 Mai</t>
  </si>
  <si>
    <t>107.68</t>
  </si>
  <si>
    <t>-1.2</t>
  </si>
  <si>
    <t>2009 Jun</t>
  </si>
  <si>
    <t>107.87</t>
  </si>
  <si>
    <t>-1.6</t>
  </si>
  <si>
    <t>2009 Jul</t>
  </si>
  <si>
    <t>107.46</t>
  </si>
  <si>
    <t>-1.4</t>
  </si>
  <si>
    <t>-1.5</t>
  </si>
  <si>
    <t>2009 Ago</t>
  </si>
  <si>
    <t>107.24</t>
  </si>
  <si>
    <t>-1.3</t>
  </si>
  <si>
    <t>2009 Set</t>
  </si>
  <si>
    <t>107.15</t>
  </si>
  <si>
    <t>-1.8</t>
  </si>
  <si>
    <t>2009 Out</t>
  </si>
  <si>
    <t>107.17</t>
  </si>
  <si>
    <t>2009 Nov</t>
  </si>
  <si>
    <t>107.33</t>
  </si>
  <si>
    <t>-0.8</t>
  </si>
  <si>
    <t>2009 Dez</t>
  </si>
  <si>
    <t>107.52</t>
  </si>
  <si>
    <t>2010 Jan</t>
  </si>
  <si>
    <t>106.84</t>
  </si>
  <si>
    <t>2010 Fev</t>
  </si>
  <si>
    <t>106.89</t>
  </si>
  <si>
    <t>2010 Mar</t>
  </si>
  <si>
    <t>108.20</t>
  </si>
  <si>
    <t>2010 Abr</t>
  </si>
  <si>
    <t>108.66</t>
  </si>
  <si>
    <t>Polis Norte</t>
  </si>
  <si>
    <t>Polis Sul</t>
  </si>
  <si>
    <t>Vale das Flores</t>
  </si>
  <si>
    <t>P. Privados</t>
  </si>
  <si>
    <t>SMTUC</t>
  </si>
  <si>
    <t>Nº Lugares</t>
  </si>
  <si>
    <t>Tx. Ocupação</t>
  </si>
  <si>
    <t>Mercado D. Pedro V Sub P3</t>
  </si>
  <si>
    <t>Mercado D. Pedro V Sup P2</t>
  </si>
  <si>
    <t>Mercado D. Pedro V Sup P1</t>
  </si>
  <si>
    <t>Casa do Sal Norte</t>
  </si>
  <si>
    <t>Casa do Sal Sul</t>
  </si>
  <si>
    <t>Portugal</t>
  </si>
  <si>
    <t>pkt 10^3</t>
  </si>
  <si>
    <t>IPC pc (Taxa de Inflação)</t>
  </si>
  <si>
    <t>4 viagens + estacionamento</t>
  </si>
  <si>
    <t>Dias úteis das 7h às 20h</t>
  </si>
  <si>
    <t>Fracção 15mm</t>
  </si>
  <si>
    <t>preço passenominal</t>
  </si>
  <si>
    <t>preço gasolina</t>
  </si>
  <si>
    <t>Super</t>
  </si>
  <si>
    <t>Gas95</t>
  </si>
  <si>
    <t>Gas95/euros</t>
  </si>
  <si>
    <t>percentagem da super na gas95</t>
  </si>
  <si>
    <t>Média artimética simples</t>
  </si>
  <si>
    <t>PpasseReal</t>
  </si>
  <si>
    <t>PgasolinReal</t>
  </si>
  <si>
    <t>Preços 1985</t>
  </si>
  <si>
    <t>Preços 2008</t>
  </si>
  <si>
    <t>Estacionamento minuto</t>
  </si>
  <si>
    <t>Calcula-se a percentagem do preço da super (combustivel lider) na gas95, depois calcula a média dos 3 anos (1987,1988,1989)</t>
  </si>
  <si>
    <t xml:space="preserve">Apartir da média, divide-se a super pela média, encontra-se o preço nominal da Gas95 vendido em 1985 e 1986 </t>
  </si>
  <si>
    <t>Taxas aos dias úteis das 8h às 19h e aos sábados das 10h às 14h</t>
  </si>
  <si>
    <t>Zonas de estacionemento controladas por parcómetros</t>
  </si>
  <si>
    <t>Fracções</t>
  </si>
  <si>
    <t>Min</t>
  </si>
  <si>
    <t>1h00</t>
  </si>
  <si>
    <t>2h02</t>
  </si>
  <si>
    <t>3h00</t>
  </si>
  <si>
    <t>4h00</t>
  </si>
  <si>
    <t>Percurso: Tovim - Palácio da Justiça</t>
  </si>
  <si>
    <t>Deslocação pendular: Casa / Trabalho - 1 dia</t>
  </si>
  <si>
    <t>Pb</t>
  </si>
  <si>
    <t>Ppv</t>
  </si>
  <si>
    <t>Cust.viag.dia</t>
  </si>
  <si>
    <t>b.m</t>
  </si>
  <si>
    <t>b.3v</t>
  </si>
  <si>
    <t>b.11v</t>
  </si>
  <si>
    <t>Pass.soc</t>
  </si>
  <si>
    <t>Gasolina 9 litros</t>
  </si>
  <si>
    <t>Gasóleo 7 litros</t>
  </si>
  <si>
    <t xml:space="preserve">Automóveis individuais </t>
  </si>
  <si>
    <t>Táxi</t>
  </si>
  <si>
    <t>Tarifário urbano diurno</t>
  </si>
  <si>
    <t>Custo total</t>
  </si>
  <si>
    <t>Distância percorrida em metro</t>
  </si>
  <si>
    <t xml:space="preserve">Tempo de espera </t>
  </si>
  <si>
    <t>5 min</t>
  </si>
  <si>
    <t>Bandeirada inicial</t>
  </si>
  <si>
    <t>SMTUC por  dia 4,4 km</t>
  </si>
  <si>
    <t xml:space="preserve">Persurso : 4,4 km </t>
  </si>
  <si>
    <t>Pgsn</t>
  </si>
  <si>
    <t>Pdie</t>
  </si>
  <si>
    <t>Tx de motorização</t>
  </si>
  <si>
    <t>pkt/100 smtuc</t>
  </si>
  <si>
    <t>268 / 190</t>
  </si>
  <si>
    <t>49 / 71 / 51</t>
  </si>
  <si>
    <t>Horário</t>
  </si>
  <si>
    <t>Dias úteis das 7h às 22/24h; Sáb. 7h às 24h</t>
  </si>
  <si>
    <t>Parques</t>
  </si>
  <si>
    <t>Mercado D. Pedro V P1, P2, P3</t>
  </si>
  <si>
    <t>Parques Casa do Sal e Vale das Flores</t>
  </si>
  <si>
    <t>Parques geridos pelos SMTUC</t>
  </si>
  <si>
    <t>Os dados da taxa de ocupação, foram calculados com base nos números de carros contados por hora (em cada um dos parques de estacionamento), de 11 de Maio a 11 de Junho, entre às 9h e às 10h da manhã, dias úteis. A fórmula de cálculo utilizada para a taxa de ocupação é a regra de três simples.</t>
  </si>
  <si>
    <t>Estacionamento Nº Lugares  - Taxa de ocupação por hora</t>
  </si>
  <si>
    <t>Fontes:</t>
  </si>
  <si>
    <t>Os pkt provem dos relatórios e contas dos SMTUC</t>
  </si>
  <si>
    <t>As taxa de motorização foram obtidos no Energy and Transport in Figures 2003/2010</t>
  </si>
  <si>
    <t>tx de ocupação de 1989 foi calculada através da média entre 1988 e 1990</t>
  </si>
  <si>
    <t>Observações</t>
  </si>
  <si>
    <t xml:space="preserve">Fontes: </t>
  </si>
  <si>
    <t>População residente  - INE</t>
  </si>
  <si>
    <t>Taxa de ocupação - Relatórios e contas dos SMTUC</t>
  </si>
  <si>
    <t>Preço Passe - Relatórios e contas dos SMTUC</t>
  </si>
  <si>
    <t>Pkt - Relatórios e contas dos SMTUC</t>
  </si>
  <si>
    <t>pkt de 1989 foi calculado através da média simples, entre 1988 e 1990</t>
  </si>
  <si>
    <t>Taxa de Inflação</t>
  </si>
  <si>
    <t xml:space="preserve">Observações: </t>
  </si>
  <si>
    <t>Os custos por percurso dos automóveis, assume-se 100 k/h</t>
  </si>
  <si>
    <t>Valor / euros</t>
  </si>
  <si>
    <t>Percurso: Tovim (Elisio da Moura) - Palácio da Justiça (Rua João Augusto Machado) - 4,4km</t>
  </si>
  <si>
    <t>b.v- bilhete motorista</t>
  </si>
  <si>
    <t>b.3v - pré-comprado 3 viagens</t>
  </si>
  <si>
    <t>b.11v - pré-comprado 11 viagens</t>
  </si>
  <si>
    <t>Pgsn - preço gasolina</t>
  </si>
  <si>
    <t>Pdie - preço die</t>
  </si>
  <si>
    <t>Custo por percurso</t>
  </si>
  <si>
    <t>4,4 km</t>
  </si>
  <si>
    <t>2 x 4,4km</t>
  </si>
  <si>
    <t>Custo Total</t>
  </si>
  <si>
    <t>Extraído em 23 de maio de 2010 INE</t>
  </si>
  <si>
    <t xml:space="preserve">Populaão </t>
  </si>
  <si>
    <t>Resultados do Censo</t>
  </si>
  <si>
    <t>Fonte: Câmara Municipal de Coimbra</t>
  </si>
  <si>
    <t>Cidade de Coimbra</t>
  </si>
  <si>
    <t>Preços deflacionados</t>
  </si>
  <si>
    <t>Os preços dos combustíveis foram recolhidos no sitio do Diário Económico e, correspondem aos preços praticados no dia 17 de Julho de 2010</t>
  </si>
  <si>
    <t>Os preços nominais dos passes foram convertidos em euros: de 1985 a 2001 (inclusive), câmbio: 1 euro = $ 200, 482</t>
  </si>
  <si>
    <t xml:space="preserve"> Até 2001 (inclusive), os valores foram convertidos em euros  apartir da unidade escudos.</t>
  </si>
  <si>
    <t>Observações:</t>
  </si>
  <si>
    <t>Os preços da gasolina foram calculados com base na média aritmética simples. De acordo com a Direcção Geral de Energia e Geologia (os preço médios de 2000 a 2008) foram calculados, utilizando a média artimética simples.</t>
  </si>
  <si>
    <t>precorealpasse</t>
  </si>
  <si>
    <t>precorealgasoli</t>
  </si>
  <si>
    <t>taxa de desemprego</t>
  </si>
  <si>
    <t xml:space="preserve">Os preços da gasolina de 1985 e 1986, foram obtidos através da aproximação da gasolina super. </t>
  </si>
  <si>
    <t>A gasolina 95 octanas não era comercializada antes de 1987.</t>
  </si>
  <si>
    <t>A taxa de inflação provém do INE</t>
  </si>
  <si>
    <t>Base Econometria</t>
  </si>
  <si>
    <t>Minuto</t>
  </si>
  <si>
    <t>Fracção</t>
  </si>
  <si>
    <t>Nºautomóveis</t>
  </si>
  <si>
    <t>População</t>
  </si>
  <si>
    <t>Tx motorização por mil habitantes</t>
  </si>
  <si>
    <t>Fontes: ACAP, INE</t>
  </si>
  <si>
    <t>ACAP</t>
  </si>
  <si>
    <t>Proxy</t>
  </si>
  <si>
    <t>Tx. de crescimento do PIB pconstantes</t>
  </si>
  <si>
    <t>Taxa de crescimento do pib a preços constantes</t>
  </si>
  <si>
    <t xml:space="preserve">taxa de crescimento do Pib a preços constantes: </t>
  </si>
  <si>
    <t>Fórmula: Aumento diminuição relativa dos valores de um momento para outro do tempo (em percentagem)</t>
  </si>
  <si>
    <t>Taxa de crescimento do Pib - 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</si>
</sst>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\ ###\ ##0\ \ \ \ \ \ \ 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2" fontId="0" fillId="0" borderId="5" xfId="0" applyNumberForma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9" xfId="0" applyFill="1" applyBorder="1" applyAlignment="1">
      <alignment/>
    </xf>
    <xf numFmtId="165" fontId="0" fillId="0" borderId="9" xfId="0" applyNumberFormat="1" applyBorder="1" applyAlignment="1">
      <alignment/>
    </xf>
    <xf numFmtId="0" fontId="0" fillId="0" borderId="9" xfId="0" applyFont="1" applyBorder="1" applyAlignment="1">
      <alignment/>
    </xf>
    <xf numFmtId="1" fontId="6" fillId="0" borderId="9" xfId="0" applyFont="1" applyFill="1" applyBorder="1" applyAlignment="1">
      <alignment horizontal="right" vertical="top"/>
    </xf>
    <xf numFmtId="0" fontId="0" fillId="4" borderId="0" xfId="0" applyFill="1" applyAlignment="1">
      <alignment/>
    </xf>
    <xf numFmtId="0" fontId="0" fillId="2" borderId="9" xfId="0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5" borderId="0" xfId="0" applyFill="1" applyAlignment="1">
      <alignment/>
    </xf>
    <xf numFmtId="0" fontId="0" fillId="0" borderId="10" xfId="0" applyBorder="1" applyAlignment="1">
      <alignment/>
    </xf>
    <xf numFmtId="164" fontId="0" fillId="0" borderId="9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9" xfId="0" applyNumberFormat="1" applyFill="1" applyBorder="1" applyAlignment="1">
      <alignment/>
    </xf>
    <xf numFmtId="14" fontId="0" fillId="0" borderId="11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" fontId="11" fillId="0" borderId="0" xfId="0" applyFont="1" applyFill="1" applyBorder="1" applyAlignment="1">
      <alignment horizontal="right" vertical="top"/>
    </xf>
    <xf numFmtId="166" fontId="9" fillId="0" borderId="0" xfId="0" applyNumberFormat="1" applyFont="1" applyFill="1" applyBorder="1" applyAlignment="1">
      <alignment/>
    </xf>
    <xf numFmtId="1" fontId="12" fillId="0" borderId="0" xfId="0" applyFont="1" applyFill="1" applyBorder="1" applyAlignment="1">
      <alignment horizontal="right" vertical="top"/>
    </xf>
    <xf numFmtId="2" fontId="12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9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6" fontId="9" fillId="0" borderId="9" xfId="0" applyNumberFormat="1" applyFont="1" applyFill="1" applyBorder="1" applyAlignment="1">
      <alignment/>
    </xf>
    <xf numFmtId="1" fontId="12" fillId="0" borderId="9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2" fontId="12" fillId="0" borderId="9" xfId="0" applyNumberFormat="1" applyFont="1" applyFill="1" applyBorder="1" applyAlignment="1">
      <alignment horizontal="right" vertical="top"/>
    </xf>
    <xf numFmtId="2" fontId="9" fillId="0" borderId="9" xfId="0" applyNumberFormat="1" applyFont="1" applyFill="1" applyBorder="1" applyAlignment="1">
      <alignment horizontal="right"/>
    </xf>
    <xf numFmtId="2" fontId="9" fillId="0" borderId="9" xfId="0" applyNumberFormat="1" applyFont="1" applyFill="1" applyBorder="1" applyAlignment="1">
      <alignment/>
    </xf>
    <xf numFmtId="2" fontId="9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166" fontId="9" fillId="0" borderId="6" xfId="0" applyNumberFormat="1" applyFont="1" applyFill="1" applyBorder="1" applyAlignment="1">
      <alignment/>
    </xf>
    <xf numFmtId="2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166" fontId="0" fillId="0" borderId="9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 horizontal="right"/>
    </xf>
    <xf numFmtId="1" fontId="2" fillId="0" borderId="9" xfId="0" applyNumberFormat="1" applyFont="1" applyFill="1" applyBorder="1" applyAlignment="1">
      <alignment/>
    </xf>
    <xf numFmtId="1" fontId="0" fillId="0" borderId="9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425"/>
          <c:w val="0.696"/>
          <c:h val="0.85275"/>
        </c:manualLayout>
      </c:layout>
      <c:lineChart>
        <c:grouping val="standard"/>
        <c:varyColors val="0"/>
        <c:ser>
          <c:idx val="1"/>
          <c:order val="0"/>
          <c:tx>
            <c:strRef>
              <c:f>'pkt smtuc &amp; taxa de motorização'!$D$2</c:f>
              <c:strCache>
                <c:ptCount val="1"/>
                <c:pt idx="0">
                  <c:v>pkt/100 smtuc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'pkt smtuc &amp; taxa de motorização'!$C$3:$C$19</c:f>
              <c:numCache/>
            </c:numRef>
          </c:cat>
          <c:val>
            <c:numRef>
              <c:f>'pkt smtuc &amp; taxa de motorização'!$D$3:$D$19</c:f>
              <c:numCache/>
            </c:numRef>
          </c:val>
          <c:smooth val="0"/>
        </c:ser>
        <c:ser>
          <c:idx val="2"/>
          <c:order val="1"/>
          <c:tx>
            <c:strRef>
              <c:f>'pkt smtuc &amp; taxa de motorização'!$E$2</c:f>
              <c:strCache>
                <c:ptCount val="1"/>
                <c:pt idx="0">
                  <c:v>Tx de motorização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'pkt smtuc &amp; taxa de motorização'!$C$3:$C$19</c:f>
              <c:numCache/>
            </c:numRef>
          </c:cat>
          <c:val>
            <c:numRef>
              <c:f>'pkt smtuc &amp; taxa de motorização'!$E$3:$E$19</c:f>
              <c:numCache/>
            </c:numRef>
          </c:val>
          <c:smooth val="0"/>
        </c:ser>
        <c:axId val="18159948"/>
        <c:axId val="29221805"/>
      </c:lineChart>
      <c:catAx>
        <c:axId val="1815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1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21805"/>
        <c:crosses val="autoZero"/>
        <c:auto val="1"/>
        <c:lblOffset val="100"/>
        <c:noMultiLvlLbl val="0"/>
      </c:catAx>
      <c:valAx>
        <c:axId val="2922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 automóveis p/ mil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5994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0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Zonas controladas p/ parcómetros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425"/>
          <c:w val="0.77225"/>
          <c:h val="0.7095"/>
        </c:manualLayout>
      </c:layout>
      <c:lineChart>
        <c:grouping val="standard"/>
        <c:varyColors val="0"/>
        <c:ser>
          <c:idx val="1"/>
          <c:order val="0"/>
          <c:tx>
            <c:strRef>
              <c:f>'Zonas controladas p parcómetros'!$C$5</c:f>
              <c:strCache>
                <c:ptCount val="1"/>
                <c:pt idx="0">
                  <c:v>Fracções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'Zonas controladas p parcómetros'!$B$6:$B$33</c:f>
              <c:numCache/>
            </c:numRef>
          </c:cat>
          <c:val>
            <c:numRef>
              <c:f>'Zonas controladas p parcómetros'!$C$6:$C$33</c:f>
              <c:numCache/>
            </c:numRef>
          </c:val>
          <c:smooth val="0"/>
        </c:ser>
        <c:axId val="61669654"/>
        <c:axId val="18155975"/>
      </c:lineChart>
      <c:catAx>
        <c:axId val="6166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55975"/>
        <c:crosses val="autoZero"/>
        <c:auto val="1"/>
        <c:lblOffset val="100"/>
        <c:noMultiLvlLbl val="0"/>
      </c:catAx>
      <c:valAx>
        <c:axId val="18155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69654"/>
        <c:crossesAt val="1"/>
        <c:crossBetween val="between"/>
        <c:dispUnits/>
      </c:valAx>
      <c:spPr>
        <a:ln w="3175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95250</xdr:rowOff>
    </xdr:from>
    <xdr:to>
      <xdr:col>14</xdr:col>
      <xdr:colOff>561975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4638675" y="581025"/>
        <a:ext cx="588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47625</xdr:rowOff>
    </xdr:from>
    <xdr:to>
      <xdr:col>14</xdr:col>
      <xdr:colOff>257175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3057525" y="3448050"/>
        <a:ext cx="588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1"/>
  <sheetViews>
    <sheetView workbookViewId="0" topLeftCell="A1">
      <selection activeCell="F26" sqref="F26"/>
    </sheetView>
  </sheetViews>
  <sheetFormatPr defaultColWidth="9.140625" defaultRowHeight="12.75"/>
  <cols>
    <col min="2" max="2" width="22.57421875" style="0" customWidth="1"/>
    <col min="3" max="3" width="13.7109375" style="0" customWidth="1"/>
    <col min="4" max="4" width="10.28125" style="0" customWidth="1"/>
    <col min="8" max="8" width="10.421875" style="0" bestFit="1" customWidth="1"/>
    <col min="9" max="9" width="13.421875" style="0" customWidth="1"/>
    <col min="10" max="10" width="13.00390625" style="0" customWidth="1"/>
    <col min="11" max="11" width="10.140625" style="0" customWidth="1"/>
    <col min="12" max="12" width="14.7109375" style="0" customWidth="1"/>
    <col min="13" max="13" width="13.57421875" style="0" customWidth="1"/>
    <col min="14" max="14" width="12.00390625" style="0" customWidth="1"/>
    <col min="15" max="15" width="12.7109375" style="0" customWidth="1"/>
    <col min="16" max="16" width="12.140625" style="0" customWidth="1"/>
    <col min="17" max="17" width="14.140625" style="0" customWidth="1"/>
    <col min="18" max="18" width="12.8515625" style="0" customWidth="1"/>
  </cols>
  <sheetData>
    <row r="2" ht="12.75">
      <c r="B2" t="s">
        <v>45</v>
      </c>
    </row>
    <row r="3" ht="12.75">
      <c r="I3" t="s">
        <v>918</v>
      </c>
    </row>
    <row r="5" spans="2:18" ht="12.75">
      <c r="B5" s="2" t="s">
        <v>3</v>
      </c>
      <c r="C5" s="3"/>
      <c r="D5" s="3"/>
      <c r="E5" s="4"/>
      <c r="H5" s="6"/>
      <c r="I5" s="19" t="s">
        <v>64</v>
      </c>
      <c r="J5" s="19" t="s">
        <v>65</v>
      </c>
      <c r="K5" s="19" t="s">
        <v>18</v>
      </c>
      <c r="L5" s="22" t="s">
        <v>21</v>
      </c>
      <c r="M5" s="22" t="s">
        <v>26</v>
      </c>
      <c r="N5" s="22" t="s">
        <v>31</v>
      </c>
      <c r="O5" s="22" t="s">
        <v>36</v>
      </c>
      <c r="P5" s="22" t="s">
        <v>41</v>
      </c>
      <c r="Q5" s="19" t="s">
        <v>50</v>
      </c>
      <c r="R5" s="19" t="s">
        <v>51</v>
      </c>
    </row>
    <row r="6" spans="2:18" ht="12.75">
      <c r="B6" s="5" t="s">
        <v>11</v>
      </c>
      <c r="C6" s="6"/>
      <c r="D6" s="6"/>
      <c r="E6" s="7"/>
      <c r="H6" s="6"/>
      <c r="I6" s="19"/>
      <c r="J6" s="19"/>
      <c r="K6" s="19"/>
      <c r="L6" s="19"/>
      <c r="M6" s="19"/>
      <c r="N6" s="19"/>
      <c r="O6" s="19"/>
      <c r="P6" s="19"/>
      <c r="Q6" s="34"/>
      <c r="R6" s="34"/>
    </row>
    <row r="7" spans="2:18" ht="12.75">
      <c r="B7" s="5" t="s">
        <v>10</v>
      </c>
      <c r="C7" s="6" t="s">
        <v>14</v>
      </c>
      <c r="D7" s="8" t="s">
        <v>7</v>
      </c>
      <c r="E7" s="7"/>
      <c r="H7" s="20" t="s">
        <v>59</v>
      </c>
      <c r="I7" s="21">
        <v>0.3</v>
      </c>
      <c r="J7" s="21">
        <v>0.4</v>
      </c>
      <c r="K7" s="21">
        <v>0</v>
      </c>
      <c r="L7" s="21">
        <v>0.3</v>
      </c>
      <c r="M7" s="21">
        <v>0.4</v>
      </c>
      <c r="N7" s="21">
        <v>0.3</v>
      </c>
      <c r="O7" s="21">
        <v>0.3</v>
      </c>
      <c r="P7" s="21">
        <v>0.25</v>
      </c>
      <c r="Q7" s="21">
        <v>0</v>
      </c>
      <c r="R7" s="21">
        <v>0.2</v>
      </c>
    </row>
    <row r="8" spans="2:18" ht="12.75">
      <c r="B8" s="5"/>
      <c r="C8" s="6"/>
      <c r="D8" s="6"/>
      <c r="E8" s="7"/>
      <c r="H8" s="20" t="s">
        <v>60</v>
      </c>
      <c r="I8" s="21">
        <v>0.2</v>
      </c>
      <c r="J8" s="21">
        <v>0.3</v>
      </c>
      <c r="K8" s="21">
        <v>0.25</v>
      </c>
      <c r="L8" s="21">
        <v>0.2</v>
      </c>
      <c r="M8" s="21">
        <v>0.25</v>
      </c>
      <c r="N8" s="21">
        <v>0.25</v>
      </c>
      <c r="O8" s="21">
        <v>0.25</v>
      </c>
      <c r="P8" s="21">
        <v>0.85</v>
      </c>
      <c r="Q8" s="21">
        <v>0</v>
      </c>
      <c r="R8" s="21">
        <v>0.1</v>
      </c>
    </row>
    <row r="9" spans="2:18" ht="12.75">
      <c r="B9" s="5" t="s">
        <v>4</v>
      </c>
      <c r="C9" s="6" t="s">
        <v>0</v>
      </c>
      <c r="D9" s="9">
        <v>0.3</v>
      </c>
      <c r="E9" s="7"/>
      <c r="H9" s="20" t="s">
        <v>61</v>
      </c>
      <c r="I9" s="21">
        <v>0.2</v>
      </c>
      <c r="J9" s="21">
        <v>0.3</v>
      </c>
      <c r="K9" s="21">
        <v>0.25</v>
      </c>
      <c r="L9" s="21">
        <v>0.2</v>
      </c>
      <c r="M9" s="21">
        <v>0.2</v>
      </c>
      <c r="N9" s="21">
        <v>0.25</v>
      </c>
      <c r="O9" s="21">
        <v>0.25</v>
      </c>
      <c r="P9" s="21">
        <v>0.85</v>
      </c>
      <c r="Q9" s="21">
        <v>0.15</v>
      </c>
      <c r="R9" s="21">
        <v>0.1</v>
      </c>
    </row>
    <row r="10" spans="2:18" ht="12.75">
      <c r="B10" s="5"/>
      <c r="C10" s="6" t="s">
        <v>2</v>
      </c>
      <c r="D10" s="6">
        <v>0.15</v>
      </c>
      <c r="E10" s="7"/>
      <c r="H10" s="20" t="s">
        <v>62</v>
      </c>
      <c r="I10" s="21">
        <v>0.2</v>
      </c>
      <c r="J10" s="21">
        <v>0.3</v>
      </c>
      <c r="K10" s="21">
        <v>0.25</v>
      </c>
      <c r="L10" s="21">
        <v>0.2</v>
      </c>
      <c r="M10" s="21">
        <v>0.15</v>
      </c>
      <c r="N10" s="21">
        <v>0.25</v>
      </c>
      <c r="O10" s="21">
        <v>0.25</v>
      </c>
      <c r="P10" s="21">
        <v>0.85</v>
      </c>
      <c r="Q10" s="21">
        <v>0.15</v>
      </c>
      <c r="R10" s="21">
        <v>0.1</v>
      </c>
    </row>
    <row r="11" spans="2:18" ht="12.75">
      <c r="B11" s="5"/>
      <c r="C11" s="6"/>
      <c r="D11" s="6"/>
      <c r="E11" s="7"/>
      <c r="H11" s="36" t="s">
        <v>63</v>
      </c>
      <c r="I11" s="37">
        <f>SUM(I7:I10)</f>
        <v>0.8999999999999999</v>
      </c>
      <c r="J11" s="37">
        <f aca="true" t="shared" si="0" ref="J11:P11">SUM(J7:J10)</f>
        <v>1.3</v>
      </c>
      <c r="K11" s="37">
        <f t="shared" si="0"/>
        <v>0.75</v>
      </c>
      <c r="L11" s="37">
        <f t="shared" si="0"/>
        <v>0.8999999999999999</v>
      </c>
      <c r="M11" s="37">
        <f t="shared" si="0"/>
        <v>1</v>
      </c>
      <c r="N11" s="37">
        <f t="shared" si="0"/>
        <v>1.05</v>
      </c>
      <c r="O11" s="37">
        <f t="shared" si="0"/>
        <v>1.05</v>
      </c>
      <c r="P11" s="37">
        <f t="shared" si="0"/>
        <v>2.8000000000000003</v>
      </c>
      <c r="Q11" s="37">
        <f>Q7+Q8+Q9+Q10</f>
        <v>0.3</v>
      </c>
      <c r="R11" s="37">
        <f>R7+R8+R9+R10</f>
        <v>0.5</v>
      </c>
    </row>
    <row r="12" spans="2:5" ht="12.75">
      <c r="B12" s="5" t="s">
        <v>5</v>
      </c>
      <c r="C12" s="6" t="s">
        <v>6</v>
      </c>
      <c r="D12" s="9">
        <v>0.3</v>
      </c>
      <c r="E12" s="7"/>
    </row>
    <row r="13" spans="2:20" ht="12.75">
      <c r="B13" s="5"/>
      <c r="C13" s="6" t="s">
        <v>2</v>
      </c>
      <c r="D13" s="9">
        <v>0.2</v>
      </c>
      <c r="E13" s="7"/>
      <c r="T13" s="42"/>
    </row>
    <row r="14" spans="2:5" ht="12.75">
      <c r="B14" s="5" t="s">
        <v>17</v>
      </c>
      <c r="C14" s="6">
        <v>80</v>
      </c>
      <c r="D14" s="6"/>
      <c r="E14" s="7"/>
    </row>
    <row r="15" spans="2:5" ht="12.75">
      <c r="B15" s="5" t="s">
        <v>16</v>
      </c>
      <c r="C15" s="6" t="s">
        <v>8</v>
      </c>
      <c r="D15" s="9">
        <v>67</v>
      </c>
      <c r="E15" s="7"/>
    </row>
    <row r="16" spans="2:18" ht="12.75">
      <c r="B16" s="10"/>
      <c r="C16" s="11" t="s">
        <v>9</v>
      </c>
      <c r="D16" s="12">
        <v>30</v>
      </c>
      <c r="E16" s="13"/>
      <c r="H16" s="39"/>
      <c r="I16" s="39"/>
      <c r="J16" s="39"/>
      <c r="K16" s="39"/>
      <c r="L16" s="35"/>
      <c r="M16" s="35"/>
      <c r="N16" s="35"/>
      <c r="O16" s="35"/>
      <c r="P16" s="35"/>
      <c r="Q16" s="35"/>
      <c r="R16" s="35"/>
    </row>
    <row r="17" spans="8:18" ht="12.75"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2:18" ht="12.75">
      <c r="B18" s="2" t="s">
        <v>13</v>
      </c>
      <c r="C18" s="3" t="s">
        <v>14</v>
      </c>
      <c r="D18" s="14" t="s">
        <v>7</v>
      </c>
      <c r="E18" s="4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2:5" ht="12.75">
      <c r="B19" s="5" t="s">
        <v>12</v>
      </c>
      <c r="C19" s="6"/>
      <c r="D19" s="8"/>
      <c r="E19" s="7"/>
    </row>
    <row r="20" spans="2:5" ht="12.75">
      <c r="B20" s="5"/>
      <c r="C20" s="6"/>
      <c r="D20" s="8" t="s">
        <v>15</v>
      </c>
      <c r="E20" s="7" t="s">
        <v>9</v>
      </c>
    </row>
    <row r="21" spans="2:5" ht="12.75">
      <c r="B21" s="5"/>
      <c r="C21" s="6" t="s">
        <v>0</v>
      </c>
      <c r="D21" s="9">
        <v>0.4</v>
      </c>
      <c r="E21" s="15">
        <v>0.3</v>
      </c>
    </row>
    <row r="22" spans="2:5" ht="12.75">
      <c r="B22" s="5"/>
      <c r="C22" s="6" t="s">
        <v>1</v>
      </c>
      <c r="D22" s="9">
        <v>0.3</v>
      </c>
      <c r="E22" s="15">
        <v>0.2</v>
      </c>
    </row>
    <row r="23" spans="2:5" ht="12.75">
      <c r="B23" s="5"/>
      <c r="C23" s="6" t="s">
        <v>2</v>
      </c>
      <c r="D23" s="9">
        <v>0.3</v>
      </c>
      <c r="E23" s="15">
        <v>0.1</v>
      </c>
    </row>
    <row r="24" spans="2:5" ht="12.75">
      <c r="B24" s="5"/>
      <c r="C24" s="6"/>
      <c r="D24" s="6"/>
      <c r="E24" s="7"/>
    </row>
    <row r="25" spans="2:5" ht="12.75">
      <c r="B25" s="5" t="s">
        <v>16</v>
      </c>
      <c r="C25" s="6" t="s">
        <v>8</v>
      </c>
      <c r="D25" s="9">
        <v>82.5</v>
      </c>
      <c r="E25" s="7"/>
    </row>
    <row r="26" spans="2:5" ht="12.75">
      <c r="B26" s="5"/>
      <c r="C26" s="6" t="s">
        <v>9</v>
      </c>
      <c r="D26" s="9">
        <v>61.4</v>
      </c>
      <c r="E26" s="7"/>
    </row>
    <row r="27" spans="2:8" ht="12.75">
      <c r="B27" s="5"/>
      <c r="C27" s="6"/>
      <c r="D27" s="6"/>
      <c r="E27" s="7"/>
      <c r="H27" t="s">
        <v>963</v>
      </c>
    </row>
    <row r="28" spans="2:5" ht="12.75">
      <c r="B28" s="10" t="s">
        <v>17</v>
      </c>
      <c r="C28" s="11">
        <v>900</v>
      </c>
      <c r="D28" s="11"/>
      <c r="E28" s="13"/>
    </row>
    <row r="29" spans="8:16" ht="12.75">
      <c r="H29" s="28" t="s">
        <v>892</v>
      </c>
      <c r="I29" s="28" t="s">
        <v>64</v>
      </c>
      <c r="J29" s="28" t="s">
        <v>65</v>
      </c>
      <c r="K29" s="28" t="s">
        <v>18</v>
      </c>
      <c r="L29" s="29" t="s">
        <v>21</v>
      </c>
      <c r="M29" s="29" t="s">
        <v>26</v>
      </c>
      <c r="N29" s="29" t="s">
        <v>31</v>
      </c>
      <c r="O29" s="29" t="s">
        <v>42</v>
      </c>
      <c r="P29" s="29" t="s">
        <v>43</v>
      </c>
    </row>
    <row r="30" spans="8:16" ht="12.75">
      <c r="H30" s="30" t="s">
        <v>894</v>
      </c>
      <c r="I30" s="30">
        <v>80</v>
      </c>
      <c r="J30" s="30">
        <v>900</v>
      </c>
      <c r="K30" s="30">
        <v>90</v>
      </c>
      <c r="L30" s="30">
        <v>31</v>
      </c>
      <c r="M30" s="30">
        <v>21</v>
      </c>
      <c r="N30" s="30">
        <v>150</v>
      </c>
      <c r="O30" s="30">
        <v>162</v>
      </c>
      <c r="P30" s="30">
        <v>65</v>
      </c>
    </row>
    <row r="31" spans="2:16" ht="12.75">
      <c r="B31" s="2" t="s">
        <v>18</v>
      </c>
      <c r="C31" s="3" t="s">
        <v>14</v>
      </c>
      <c r="D31" s="14" t="s">
        <v>7</v>
      </c>
      <c r="E31" s="4"/>
      <c r="H31" s="5" t="s">
        <v>895</v>
      </c>
      <c r="I31" s="17">
        <f>50*100/80</f>
        <v>62.5</v>
      </c>
      <c r="J31" s="33">
        <f>350*100/900</f>
        <v>38.888888888888886</v>
      </c>
      <c r="K31" s="33">
        <f>70*100/90</f>
        <v>77.77777777777777</v>
      </c>
      <c r="L31" s="33">
        <f>31*100/31</f>
        <v>100</v>
      </c>
      <c r="M31" s="33">
        <f>21*100/21</f>
        <v>100</v>
      </c>
      <c r="N31" s="33">
        <f>35*100/150</f>
        <v>23.333333333333332</v>
      </c>
      <c r="O31" s="33">
        <f>130*100/O30</f>
        <v>80.24691358024691</v>
      </c>
      <c r="P31" s="33">
        <f>28*100/65</f>
        <v>43.07692307692308</v>
      </c>
    </row>
    <row r="32" spans="2:16" ht="12.75">
      <c r="B32" s="5" t="s">
        <v>19</v>
      </c>
      <c r="C32" s="6"/>
      <c r="D32" s="6" t="s">
        <v>15</v>
      </c>
      <c r="E32" s="7" t="s">
        <v>9</v>
      </c>
      <c r="H32" s="28" t="s">
        <v>893</v>
      </c>
      <c r="I32" s="29" t="s">
        <v>896</v>
      </c>
      <c r="J32" s="29" t="s">
        <v>897</v>
      </c>
      <c r="K32" s="29" t="s">
        <v>898</v>
      </c>
      <c r="L32" s="28" t="s">
        <v>889</v>
      </c>
      <c r="M32" s="28" t="s">
        <v>890</v>
      </c>
      <c r="N32" s="28" t="s">
        <v>899</v>
      </c>
      <c r="O32" s="28" t="s">
        <v>900</v>
      </c>
      <c r="P32" s="28" t="s">
        <v>891</v>
      </c>
    </row>
    <row r="33" spans="2:16" ht="12.75">
      <c r="B33" s="5"/>
      <c r="C33" s="6" t="s">
        <v>0</v>
      </c>
      <c r="D33" s="6" t="s">
        <v>20</v>
      </c>
      <c r="E33" s="7" t="s">
        <v>20</v>
      </c>
      <c r="H33" s="30" t="s">
        <v>894</v>
      </c>
      <c r="I33" s="30">
        <v>51</v>
      </c>
      <c r="J33" s="30">
        <v>71</v>
      </c>
      <c r="K33" s="30">
        <v>49</v>
      </c>
      <c r="L33" s="30">
        <v>268</v>
      </c>
      <c r="M33" s="30">
        <v>190</v>
      </c>
      <c r="N33" s="30">
        <v>120</v>
      </c>
      <c r="O33" s="30">
        <v>146</v>
      </c>
      <c r="P33" s="30">
        <v>210</v>
      </c>
    </row>
    <row r="34" spans="2:16" ht="12.75">
      <c r="B34" s="5"/>
      <c r="C34" s="6" t="s">
        <v>2</v>
      </c>
      <c r="D34" s="6">
        <v>0.25</v>
      </c>
      <c r="E34" s="7">
        <v>0.15</v>
      </c>
      <c r="H34" s="32" t="s">
        <v>895</v>
      </c>
      <c r="I34" s="33">
        <f>51*100/51</f>
        <v>100</v>
      </c>
      <c r="J34" s="33">
        <f>65*100/71</f>
        <v>91.54929577464789</v>
      </c>
      <c r="K34" s="33">
        <f>49*100/49</f>
        <v>100</v>
      </c>
      <c r="L34" s="33">
        <f>190*100/L33</f>
        <v>70.8955223880597</v>
      </c>
      <c r="M34" s="33">
        <f>65*100/190</f>
        <v>34.21052631578947</v>
      </c>
      <c r="N34" s="33">
        <f>83*100/N33</f>
        <v>69.16666666666667</v>
      </c>
      <c r="O34" s="33">
        <f>105*100/146</f>
        <v>71.91780821917808</v>
      </c>
      <c r="P34" s="33">
        <f>64*100/210</f>
        <v>30.476190476190474</v>
      </c>
    </row>
    <row r="35" spans="2:5" ht="12.75">
      <c r="B35" s="5"/>
      <c r="C35" s="6"/>
      <c r="D35" s="6"/>
      <c r="E35" s="7"/>
    </row>
    <row r="36" spans="2:8" ht="15.75">
      <c r="B36" s="5" t="s">
        <v>16</v>
      </c>
      <c r="C36" s="6" t="s">
        <v>8</v>
      </c>
      <c r="D36" s="9">
        <v>75</v>
      </c>
      <c r="E36" s="7"/>
      <c r="H36" s="74" t="s">
        <v>962</v>
      </c>
    </row>
    <row r="37" spans="2:5" ht="12.75">
      <c r="B37" s="5"/>
      <c r="C37" s="6" t="s">
        <v>9</v>
      </c>
      <c r="D37" s="9">
        <v>40</v>
      </c>
      <c r="E37" s="7"/>
    </row>
    <row r="38" spans="2:5" ht="12.75">
      <c r="B38" s="5"/>
      <c r="C38" s="6"/>
      <c r="D38" s="6"/>
      <c r="E38" s="7"/>
    </row>
    <row r="39" spans="2:20" ht="12.75">
      <c r="B39" s="5" t="s">
        <v>17</v>
      </c>
      <c r="C39" s="6">
        <v>100</v>
      </c>
      <c r="D39" s="6"/>
      <c r="E39" s="7"/>
      <c r="H39" s="39"/>
      <c r="I39" s="39"/>
      <c r="J39" s="39"/>
      <c r="K39" s="39"/>
      <c r="L39" s="35"/>
      <c r="M39" s="35"/>
      <c r="N39" s="35"/>
      <c r="O39" s="35"/>
      <c r="P39" s="35"/>
      <c r="Q39" s="39"/>
      <c r="R39" s="39"/>
      <c r="S39" s="35"/>
      <c r="T39" s="39"/>
    </row>
    <row r="40" spans="2:20" ht="12.75">
      <c r="B40" s="3"/>
      <c r="C40" s="3"/>
      <c r="D40" s="3"/>
      <c r="E40" s="3"/>
      <c r="F40" s="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39"/>
    </row>
    <row r="41" spans="2:20" ht="12.75">
      <c r="B41" s="11"/>
      <c r="C41" s="11"/>
      <c r="D41" s="11"/>
      <c r="E41" s="11"/>
      <c r="F41" s="6"/>
      <c r="H41" s="39"/>
      <c r="I41" s="39"/>
      <c r="J41" s="54"/>
      <c r="K41" s="54"/>
      <c r="L41" s="54"/>
      <c r="M41" s="54"/>
      <c r="N41" s="54"/>
      <c r="O41" s="54"/>
      <c r="P41" s="54"/>
      <c r="Q41" s="39"/>
      <c r="R41" s="39"/>
      <c r="S41" s="54"/>
      <c r="T41" s="39"/>
    </row>
    <row r="42" spans="2:5" ht="12.75">
      <c r="B42" s="16" t="s">
        <v>21</v>
      </c>
      <c r="C42" s="6"/>
      <c r="D42" s="6"/>
      <c r="E42" s="7"/>
    </row>
    <row r="43" spans="2:10" ht="12.75">
      <c r="B43" s="5" t="s">
        <v>22</v>
      </c>
      <c r="C43" s="6"/>
      <c r="D43" s="6"/>
      <c r="E43" s="7"/>
      <c r="I43" s="35"/>
      <c r="J43" s="35"/>
    </row>
    <row r="44" spans="2:5" ht="12.75">
      <c r="B44" s="5" t="s">
        <v>23</v>
      </c>
      <c r="C44" s="6" t="s">
        <v>14</v>
      </c>
      <c r="D44" s="8" t="s">
        <v>7</v>
      </c>
      <c r="E44" s="7"/>
    </row>
    <row r="45" spans="2:5" ht="12.75">
      <c r="B45" s="5"/>
      <c r="C45" s="6"/>
      <c r="D45" s="6"/>
      <c r="E45" s="7"/>
    </row>
    <row r="46" spans="2:5" ht="12.75">
      <c r="B46" s="5"/>
      <c r="C46" s="6" t="s">
        <v>24</v>
      </c>
      <c r="D46" s="9">
        <v>0.3</v>
      </c>
      <c r="E46" s="7"/>
    </row>
    <row r="47" spans="2:5" ht="12.75">
      <c r="B47" s="5"/>
      <c r="C47" s="6" t="s">
        <v>25</v>
      </c>
      <c r="D47" s="9">
        <v>0.2</v>
      </c>
      <c r="E47" s="7"/>
    </row>
    <row r="48" spans="2:5" ht="12.75">
      <c r="B48" s="5"/>
      <c r="C48" s="6"/>
      <c r="D48" s="6"/>
      <c r="E48" s="7"/>
    </row>
    <row r="49" spans="2:5" ht="12.75">
      <c r="B49" s="10" t="s">
        <v>17</v>
      </c>
      <c r="C49" s="11">
        <v>31</v>
      </c>
      <c r="D49" s="11"/>
      <c r="E49" s="13"/>
    </row>
    <row r="52" spans="2:5" ht="12.75">
      <c r="B52" s="2" t="s">
        <v>26</v>
      </c>
      <c r="C52" s="3"/>
      <c r="D52" s="3"/>
      <c r="E52" s="4"/>
    </row>
    <row r="53" spans="2:5" ht="12.75">
      <c r="B53" s="5" t="s">
        <v>27</v>
      </c>
      <c r="C53" s="6"/>
      <c r="D53" s="6"/>
      <c r="E53" s="7"/>
    </row>
    <row r="54" spans="2:5" ht="12.75">
      <c r="B54" s="5" t="s">
        <v>28</v>
      </c>
      <c r="C54" s="6" t="s">
        <v>14</v>
      </c>
      <c r="D54" s="8" t="s">
        <v>7</v>
      </c>
      <c r="E54" s="7"/>
    </row>
    <row r="55" spans="2:5" ht="12.75">
      <c r="B55" s="5"/>
      <c r="C55" s="6"/>
      <c r="D55" s="6"/>
      <c r="E55" s="7"/>
    </row>
    <row r="56" spans="2:5" ht="12.75">
      <c r="B56" s="5"/>
      <c r="C56" s="6" t="s">
        <v>0</v>
      </c>
      <c r="D56" s="9">
        <v>0.4</v>
      </c>
      <c r="E56" s="7"/>
    </row>
    <row r="57" spans="2:5" ht="12.75">
      <c r="B57" s="5"/>
      <c r="C57" s="6" t="s">
        <v>1</v>
      </c>
      <c r="D57" s="9">
        <v>0.25</v>
      </c>
      <c r="E57" s="7"/>
    </row>
    <row r="58" spans="2:5" ht="12.75">
      <c r="B58" s="5"/>
      <c r="C58" s="6" t="s">
        <v>29</v>
      </c>
      <c r="D58" s="9">
        <v>0.2</v>
      </c>
      <c r="E58" s="7"/>
    </row>
    <row r="59" spans="2:5" ht="12.75">
      <c r="B59" s="5"/>
      <c r="C59" s="6" t="s">
        <v>30</v>
      </c>
      <c r="D59" s="9">
        <v>0.15</v>
      </c>
      <c r="E59" s="7"/>
    </row>
    <row r="60" spans="2:5" ht="12.75">
      <c r="B60" s="5"/>
      <c r="C60" s="6"/>
      <c r="D60" s="6"/>
      <c r="E60" s="7"/>
    </row>
    <row r="61" spans="2:5" ht="12.75">
      <c r="B61" s="5" t="s">
        <v>17</v>
      </c>
      <c r="C61" s="6">
        <v>21</v>
      </c>
      <c r="D61" s="6"/>
      <c r="E61" s="7"/>
    </row>
    <row r="62" spans="2:5" ht="12.75">
      <c r="B62" s="10"/>
      <c r="C62" s="11"/>
      <c r="D62" s="11"/>
      <c r="E62" s="13"/>
    </row>
    <row r="64" spans="2:5" ht="12.75">
      <c r="B64" s="2" t="s">
        <v>31</v>
      </c>
      <c r="C64" s="3"/>
      <c r="D64" s="3"/>
      <c r="E64" s="4"/>
    </row>
    <row r="65" spans="2:5" ht="12.75">
      <c r="B65" s="5" t="s">
        <v>32</v>
      </c>
      <c r="C65" s="6"/>
      <c r="D65" s="6"/>
      <c r="E65" s="7"/>
    </row>
    <row r="66" spans="2:5" ht="12.75">
      <c r="B66" s="5" t="s">
        <v>33</v>
      </c>
      <c r="C66" s="6" t="s">
        <v>14</v>
      </c>
      <c r="D66" s="8" t="s">
        <v>7</v>
      </c>
      <c r="E66" s="7"/>
    </row>
    <row r="67" spans="2:5" ht="12.75">
      <c r="B67" s="5"/>
      <c r="C67" s="6"/>
      <c r="D67" s="6"/>
      <c r="E67" s="7"/>
    </row>
    <row r="68" spans="2:5" ht="12.75">
      <c r="B68" s="5"/>
      <c r="C68" s="6" t="s">
        <v>0</v>
      </c>
      <c r="D68" s="9">
        <v>0.3</v>
      </c>
      <c r="E68" s="7"/>
    </row>
    <row r="69" spans="2:5" ht="12.75">
      <c r="B69" s="5"/>
      <c r="C69" s="6" t="s">
        <v>2</v>
      </c>
      <c r="D69" s="6">
        <v>0.25</v>
      </c>
      <c r="E69" s="7"/>
    </row>
    <row r="70" spans="2:5" ht="12.75">
      <c r="B70" s="5"/>
      <c r="C70" s="6"/>
      <c r="D70" s="6"/>
      <c r="E70" s="7"/>
    </row>
    <row r="71" spans="2:5" ht="12.75">
      <c r="B71" s="5" t="s">
        <v>16</v>
      </c>
      <c r="C71" s="6" t="s">
        <v>34</v>
      </c>
      <c r="D71" s="9">
        <v>66</v>
      </c>
      <c r="E71" s="7"/>
    </row>
    <row r="72" spans="2:5" ht="12.75">
      <c r="B72" s="5" t="s">
        <v>16</v>
      </c>
      <c r="C72" s="6" t="s">
        <v>35</v>
      </c>
      <c r="D72" s="9">
        <v>63</v>
      </c>
      <c r="E72" s="7"/>
    </row>
    <row r="73" spans="2:5" ht="12.75">
      <c r="B73" s="5"/>
      <c r="C73" s="6"/>
      <c r="D73" s="6"/>
      <c r="E73" s="7"/>
    </row>
    <row r="74" spans="2:5" ht="12.75">
      <c r="B74" s="10" t="s">
        <v>17</v>
      </c>
      <c r="C74" s="11">
        <v>150</v>
      </c>
      <c r="D74" s="11"/>
      <c r="E74" s="13"/>
    </row>
    <row r="76" spans="2:5" ht="12.75">
      <c r="B76" s="2" t="s">
        <v>36</v>
      </c>
      <c r="C76" s="3"/>
      <c r="D76" s="3"/>
      <c r="E76" s="4"/>
    </row>
    <row r="77" spans="2:5" ht="12.75">
      <c r="B77" s="5" t="s">
        <v>37</v>
      </c>
      <c r="C77" s="6"/>
      <c r="D77" s="6"/>
      <c r="E77" s="7"/>
    </row>
    <row r="78" spans="2:5" ht="12.75">
      <c r="B78" s="5" t="s">
        <v>38</v>
      </c>
      <c r="C78" s="6" t="s">
        <v>14</v>
      </c>
      <c r="D78" s="8" t="s">
        <v>7</v>
      </c>
      <c r="E78" s="7"/>
    </row>
    <row r="79" spans="2:5" ht="12.75">
      <c r="B79" s="5"/>
      <c r="C79" s="6"/>
      <c r="D79" s="6"/>
      <c r="E79" s="7"/>
    </row>
    <row r="80" spans="2:5" ht="12.75">
      <c r="B80" s="5"/>
      <c r="C80" s="6" t="s">
        <v>0</v>
      </c>
      <c r="D80" s="9">
        <v>0.3</v>
      </c>
      <c r="E80" s="7"/>
    </row>
    <row r="81" spans="2:5" ht="12.75">
      <c r="B81" s="5"/>
      <c r="C81" s="6" t="s">
        <v>2</v>
      </c>
      <c r="D81" s="6">
        <v>0.25</v>
      </c>
      <c r="E81" s="7"/>
    </row>
    <row r="82" spans="2:5" ht="12.75">
      <c r="B82" s="5"/>
      <c r="C82" s="6"/>
      <c r="D82" s="6"/>
      <c r="E82" s="7"/>
    </row>
    <row r="83" spans="2:5" ht="12.75">
      <c r="B83" s="10" t="s">
        <v>17</v>
      </c>
      <c r="C83" s="11">
        <v>162</v>
      </c>
      <c r="D83" s="11"/>
      <c r="E83" s="13"/>
    </row>
    <row r="85" spans="2:5" ht="12.75">
      <c r="B85" s="2" t="s">
        <v>41</v>
      </c>
      <c r="C85" s="3"/>
      <c r="D85" s="3"/>
      <c r="E85" s="4"/>
    </row>
    <row r="86" spans="2:5" ht="12.75">
      <c r="B86" s="5" t="s">
        <v>39</v>
      </c>
      <c r="C86" s="6"/>
      <c r="D86" s="6"/>
      <c r="E86" s="7"/>
    </row>
    <row r="87" spans="2:5" ht="12.75">
      <c r="B87" s="5" t="s">
        <v>40</v>
      </c>
      <c r="C87" s="6" t="s">
        <v>14</v>
      </c>
      <c r="D87" s="8" t="s">
        <v>7</v>
      </c>
      <c r="E87" s="7"/>
    </row>
    <row r="88" spans="2:5" ht="12.75">
      <c r="B88" s="5"/>
      <c r="C88" s="6" t="s">
        <v>6</v>
      </c>
      <c r="D88" s="9">
        <v>0.25</v>
      </c>
      <c r="E88" s="7"/>
    </row>
    <row r="89" spans="2:5" ht="12.75">
      <c r="B89" s="5"/>
      <c r="C89" s="6" t="s">
        <v>2</v>
      </c>
      <c r="D89" s="9">
        <v>0.85</v>
      </c>
      <c r="E89" s="7"/>
    </row>
    <row r="90" spans="2:5" ht="12.75">
      <c r="B90" s="5"/>
      <c r="C90" s="6"/>
      <c r="D90" s="6"/>
      <c r="E90" s="7"/>
    </row>
    <row r="91" spans="2:5" ht="12.75">
      <c r="B91" s="10" t="s">
        <v>17</v>
      </c>
      <c r="C91" s="11">
        <v>65</v>
      </c>
      <c r="D91" s="11"/>
      <c r="E91" s="1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1"/>
  <sheetViews>
    <sheetView tabSelected="1" workbookViewId="0" topLeftCell="A1">
      <selection activeCell="K30" sqref="K30"/>
    </sheetView>
  </sheetViews>
  <sheetFormatPr defaultColWidth="9.140625" defaultRowHeight="12.75"/>
  <sheetData>
    <row r="1" ht="12.75">
      <c r="A1" t="s">
        <v>72</v>
      </c>
    </row>
    <row r="3" ht="12.75">
      <c r="A3" t="s">
        <v>73</v>
      </c>
    </row>
    <row r="5" spans="1:2" ht="12.75">
      <c r="A5" t="s">
        <v>74</v>
      </c>
      <c r="B5" t="s">
        <v>75</v>
      </c>
    </row>
    <row r="6" ht="12.75">
      <c r="B6" t="s">
        <v>76</v>
      </c>
    </row>
    <row r="7" spans="1:2" ht="12.75">
      <c r="A7" t="s">
        <v>77</v>
      </c>
      <c r="B7" t="s">
        <v>78</v>
      </c>
    </row>
    <row r="8" ht="12.75">
      <c r="A8" t="s">
        <v>79</v>
      </c>
    </row>
    <row r="10" spans="2:6" ht="12.75">
      <c r="B10" t="s">
        <v>80</v>
      </c>
      <c r="F10" t="s">
        <v>81</v>
      </c>
    </row>
    <row r="11" spans="2:8" ht="12.75">
      <c r="B11" t="s">
        <v>82</v>
      </c>
      <c r="C11" t="s">
        <v>83</v>
      </c>
      <c r="D11" t="s">
        <v>84</v>
      </c>
      <c r="E11" t="s">
        <v>85</v>
      </c>
      <c r="F11" t="s">
        <v>83</v>
      </c>
      <c r="G11" t="s">
        <v>84</v>
      </c>
      <c r="H11" t="s">
        <v>85</v>
      </c>
    </row>
    <row r="12" spans="2:8" ht="12.7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</row>
    <row r="13" spans="1:8" ht="12.75">
      <c r="A13" t="s">
        <v>86</v>
      </c>
      <c r="B13" t="s">
        <v>87</v>
      </c>
      <c r="C13" t="s">
        <v>87</v>
      </c>
      <c r="D13" t="s">
        <v>87</v>
      </c>
      <c r="E13" t="s">
        <v>87</v>
      </c>
      <c r="F13" t="s">
        <v>88</v>
      </c>
      <c r="G13" t="s">
        <v>87</v>
      </c>
      <c r="H13" t="s">
        <v>87</v>
      </c>
    </row>
    <row r="14" spans="1:8" ht="12.75">
      <c r="A14" t="s">
        <v>89</v>
      </c>
      <c r="B14" t="s">
        <v>87</v>
      </c>
      <c r="C14" t="s">
        <v>87</v>
      </c>
      <c r="D14" t="s">
        <v>87</v>
      </c>
      <c r="E14" t="s">
        <v>87</v>
      </c>
      <c r="F14" t="s">
        <v>90</v>
      </c>
      <c r="G14" t="s">
        <v>87</v>
      </c>
      <c r="H14" t="s">
        <v>87</v>
      </c>
    </row>
    <row r="15" spans="1:8" ht="12.75">
      <c r="A15" t="s">
        <v>91</v>
      </c>
      <c r="B15" t="s">
        <v>87</v>
      </c>
      <c r="C15" t="s">
        <v>87</v>
      </c>
      <c r="D15" t="s">
        <v>87</v>
      </c>
      <c r="E15" t="s">
        <v>87</v>
      </c>
      <c r="F15" t="s">
        <v>92</v>
      </c>
      <c r="G15" t="s">
        <v>87</v>
      </c>
      <c r="H15" t="s">
        <v>87</v>
      </c>
    </row>
    <row r="16" spans="1:8" ht="12.75">
      <c r="A16" t="s">
        <v>93</v>
      </c>
      <c r="B16" t="s">
        <v>87</v>
      </c>
      <c r="C16" t="s">
        <v>87</v>
      </c>
      <c r="D16" t="s">
        <v>87</v>
      </c>
      <c r="E16" t="s">
        <v>87</v>
      </c>
      <c r="F16" t="s">
        <v>94</v>
      </c>
      <c r="G16" t="s">
        <v>87</v>
      </c>
      <c r="H16" t="s">
        <v>87</v>
      </c>
    </row>
    <row r="17" spans="1:8" ht="12.75">
      <c r="A17" t="s">
        <v>95</v>
      </c>
      <c r="B17" t="s">
        <v>87</v>
      </c>
      <c r="C17" t="s">
        <v>87</v>
      </c>
      <c r="D17" t="s">
        <v>87</v>
      </c>
      <c r="E17" t="s">
        <v>87</v>
      </c>
      <c r="F17" t="s">
        <v>96</v>
      </c>
      <c r="G17" t="s">
        <v>87</v>
      </c>
      <c r="H17" t="s">
        <v>87</v>
      </c>
    </row>
    <row r="18" spans="1:8" ht="12.75">
      <c r="A18" t="s">
        <v>97</v>
      </c>
      <c r="B18" t="s">
        <v>87</v>
      </c>
      <c r="C18" t="s">
        <v>87</v>
      </c>
      <c r="D18" t="s">
        <v>87</v>
      </c>
      <c r="E18" t="s">
        <v>87</v>
      </c>
      <c r="F18" t="s">
        <v>98</v>
      </c>
      <c r="G18" t="s">
        <v>87</v>
      </c>
      <c r="H18" t="s">
        <v>87</v>
      </c>
    </row>
    <row r="19" spans="1:8" ht="12.75">
      <c r="A19" t="s">
        <v>99</v>
      </c>
      <c r="B19" t="s">
        <v>87</v>
      </c>
      <c r="C19" t="s">
        <v>87</v>
      </c>
      <c r="D19" t="s">
        <v>87</v>
      </c>
      <c r="E19" t="s">
        <v>87</v>
      </c>
      <c r="F19" t="s">
        <v>100</v>
      </c>
      <c r="G19" t="s">
        <v>87</v>
      </c>
      <c r="H19" t="s">
        <v>87</v>
      </c>
    </row>
    <row r="20" spans="1:8" ht="12.75">
      <c r="A20" t="s">
        <v>101</v>
      </c>
      <c r="B20" t="s">
        <v>87</v>
      </c>
      <c r="C20" t="s">
        <v>87</v>
      </c>
      <c r="D20" t="s">
        <v>87</v>
      </c>
      <c r="E20" t="s">
        <v>87</v>
      </c>
      <c r="F20" t="s">
        <v>102</v>
      </c>
      <c r="G20" t="s">
        <v>87</v>
      </c>
      <c r="H20" t="s">
        <v>87</v>
      </c>
    </row>
    <row r="21" spans="1:8" ht="12.75">
      <c r="A21" t="s">
        <v>103</v>
      </c>
      <c r="B21" t="s">
        <v>87</v>
      </c>
      <c r="C21" t="s">
        <v>87</v>
      </c>
      <c r="D21" t="s">
        <v>87</v>
      </c>
      <c r="E21" t="s">
        <v>87</v>
      </c>
      <c r="F21" t="s">
        <v>104</v>
      </c>
      <c r="G21" t="s">
        <v>87</v>
      </c>
      <c r="H21" t="s">
        <v>87</v>
      </c>
    </row>
    <row r="22" spans="1:8" ht="12.75">
      <c r="A22" t="s">
        <v>105</v>
      </c>
      <c r="B22" t="s">
        <v>87</v>
      </c>
      <c r="C22" t="s">
        <v>87</v>
      </c>
      <c r="D22" t="s">
        <v>87</v>
      </c>
      <c r="E22" t="s">
        <v>87</v>
      </c>
      <c r="F22" t="s">
        <v>106</v>
      </c>
      <c r="G22" t="s">
        <v>87</v>
      </c>
      <c r="H22" t="s">
        <v>87</v>
      </c>
    </row>
    <row r="23" spans="1:8" ht="12.75">
      <c r="A23" t="s">
        <v>107</v>
      </c>
      <c r="B23" t="s">
        <v>87</v>
      </c>
      <c r="C23" t="s">
        <v>87</v>
      </c>
      <c r="D23" t="s">
        <v>87</v>
      </c>
      <c r="E23" t="s">
        <v>87</v>
      </c>
      <c r="F23" t="s">
        <v>108</v>
      </c>
      <c r="G23" t="s">
        <v>87</v>
      </c>
      <c r="H23" t="s">
        <v>87</v>
      </c>
    </row>
    <row r="24" spans="1:8" ht="12.75">
      <c r="A24" t="s">
        <v>109</v>
      </c>
      <c r="B24" t="s">
        <v>87</v>
      </c>
      <c r="C24" t="s">
        <v>87</v>
      </c>
      <c r="D24" t="s">
        <v>87</v>
      </c>
      <c r="E24" t="s">
        <v>87</v>
      </c>
      <c r="F24" t="s">
        <v>106</v>
      </c>
      <c r="G24" s="27" t="s">
        <v>110</v>
      </c>
      <c r="H24" t="s">
        <v>87</v>
      </c>
    </row>
    <row r="25" spans="1:8" ht="12.75">
      <c r="A25" t="s">
        <v>111</v>
      </c>
      <c r="B25" t="s">
        <v>87</v>
      </c>
      <c r="C25" t="s">
        <v>87</v>
      </c>
      <c r="D25" t="s">
        <v>87</v>
      </c>
      <c r="E25" t="s">
        <v>87</v>
      </c>
      <c r="F25" t="s">
        <v>112</v>
      </c>
      <c r="G25" s="27" t="s">
        <v>113</v>
      </c>
      <c r="H25" t="s">
        <v>87</v>
      </c>
    </row>
    <row r="26" spans="1:8" ht="12.75">
      <c r="A26" t="s">
        <v>114</v>
      </c>
      <c r="B26" t="s">
        <v>87</v>
      </c>
      <c r="C26" t="s">
        <v>87</v>
      </c>
      <c r="D26" t="s">
        <v>87</v>
      </c>
      <c r="E26" t="s">
        <v>87</v>
      </c>
      <c r="F26" t="s">
        <v>115</v>
      </c>
      <c r="G26" s="27" t="s">
        <v>116</v>
      </c>
      <c r="H26" t="s">
        <v>87</v>
      </c>
    </row>
    <row r="27" spans="1:8" ht="12.75">
      <c r="A27" t="s">
        <v>117</v>
      </c>
      <c r="B27" t="s">
        <v>87</v>
      </c>
      <c r="C27" t="s">
        <v>87</v>
      </c>
      <c r="D27" t="s">
        <v>87</v>
      </c>
      <c r="E27" t="s">
        <v>87</v>
      </c>
      <c r="F27" t="s">
        <v>118</v>
      </c>
      <c r="G27" s="27" t="s">
        <v>119</v>
      </c>
      <c r="H27" t="s">
        <v>87</v>
      </c>
    </row>
    <row r="28" spans="1:8" ht="12.75">
      <c r="A28" t="s">
        <v>120</v>
      </c>
      <c r="B28" t="s">
        <v>87</v>
      </c>
      <c r="C28" t="s">
        <v>87</v>
      </c>
      <c r="D28" t="s">
        <v>87</v>
      </c>
      <c r="E28" t="s">
        <v>87</v>
      </c>
      <c r="F28" t="s">
        <v>108</v>
      </c>
      <c r="G28" s="27" t="s">
        <v>121</v>
      </c>
      <c r="H28" t="s">
        <v>87</v>
      </c>
    </row>
    <row r="29" spans="1:8" ht="12.75">
      <c r="A29" t="s">
        <v>122</v>
      </c>
      <c r="B29" t="s">
        <v>87</v>
      </c>
      <c r="C29" t="s">
        <v>87</v>
      </c>
      <c r="D29" t="s">
        <v>87</v>
      </c>
      <c r="E29" t="s">
        <v>87</v>
      </c>
      <c r="F29" t="s">
        <v>98</v>
      </c>
      <c r="G29" s="27" t="s">
        <v>123</v>
      </c>
      <c r="H29" t="s">
        <v>87</v>
      </c>
    </row>
    <row r="30" spans="1:8" ht="12.75">
      <c r="A30" t="s">
        <v>124</v>
      </c>
      <c r="B30" t="s">
        <v>87</v>
      </c>
      <c r="C30" t="s">
        <v>87</v>
      </c>
      <c r="D30" t="s">
        <v>87</v>
      </c>
      <c r="E30" t="s">
        <v>87</v>
      </c>
      <c r="F30" t="s">
        <v>100</v>
      </c>
      <c r="G30" s="27" t="s">
        <v>125</v>
      </c>
      <c r="H30" t="s">
        <v>87</v>
      </c>
    </row>
    <row r="31" spans="1:8" ht="12.75">
      <c r="A31" t="s">
        <v>126</v>
      </c>
      <c r="B31" t="s">
        <v>87</v>
      </c>
      <c r="C31" t="s">
        <v>87</v>
      </c>
      <c r="D31" t="s">
        <v>87</v>
      </c>
      <c r="E31" t="s">
        <v>87</v>
      </c>
      <c r="F31" t="s">
        <v>106</v>
      </c>
      <c r="G31" s="27" t="s">
        <v>127</v>
      </c>
      <c r="H31" t="s">
        <v>87</v>
      </c>
    </row>
    <row r="32" spans="1:8" ht="12.75">
      <c r="A32" t="s">
        <v>128</v>
      </c>
      <c r="B32" t="s">
        <v>87</v>
      </c>
      <c r="C32" t="s">
        <v>87</v>
      </c>
      <c r="D32" t="s">
        <v>87</v>
      </c>
      <c r="E32" t="s">
        <v>87</v>
      </c>
      <c r="F32" t="s">
        <v>129</v>
      </c>
      <c r="G32" s="27" t="s">
        <v>130</v>
      </c>
      <c r="H32" t="s">
        <v>87</v>
      </c>
    </row>
    <row r="33" spans="1:8" ht="12.75">
      <c r="A33" t="s">
        <v>131</v>
      </c>
      <c r="B33" t="s">
        <v>87</v>
      </c>
      <c r="C33" t="s">
        <v>87</v>
      </c>
      <c r="D33" t="s">
        <v>87</v>
      </c>
      <c r="E33" t="s">
        <v>87</v>
      </c>
      <c r="F33" t="s">
        <v>132</v>
      </c>
      <c r="G33" s="27" t="s">
        <v>133</v>
      </c>
      <c r="H33" t="s">
        <v>87</v>
      </c>
    </row>
    <row r="34" spans="1:8" ht="12.75">
      <c r="A34" t="s">
        <v>134</v>
      </c>
      <c r="B34" t="s">
        <v>87</v>
      </c>
      <c r="C34" t="s">
        <v>87</v>
      </c>
      <c r="D34" t="s">
        <v>87</v>
      </c>
      <c r="E34" t="s">
        <v>87</v>
      </c>
      <c r="F34" t="s">
        <v>106</v>
      </c>
      <c r="G34" s="27" t="s">
        <v>135</v>
      </c>
      <c r="H34" t="s">
        <v>87</v>
      </c>
    </row>
    <row r="35" spans="1:8" ht="12.75">
      <c r="A35" t="s">
        <v>136</v>
      </c>
      <c r="B35" t="s">
        <v>87</v>
      </c>
      <c r="C35" t="s">
        <v>87</v>
      </c>
      <c r="D35" t="s">
        <v>87</v>
      </c>
      <c r="E35" t="s">
        <v>87</v>
      </c>
      <c r="F35" t="s">
        <v>137</v>
      </c>
      <c r="G35" s="27" t="s">
        <v>138</v>
      </c>
      <c r="H35" t="s">
        <v>139</v>
      </c>
    </row>
    <row r="36" spans="1:8" ht="12.75">
      <c r="A36" t="s">
        <v>140</v>
      </c>
      <c r="B36" t="s">
        <v>87</v>
      </c>
      <c r="C36" t="s">
        <v>87</v>
      </c>
      <c r="D36" t="s">
        <v>87</v>
      </c>
      <c r="E36" t="s">
        <v>87</v>
      </c>
      <c r="F36" t="s">
        <v>141</v>
      </c>
      <c r="G36" t="s">
        <v>142</v>
      </c>
      <c r="H36" t="s">
        <v>143</v>
      </c>
    </row>
    <row r="37" spans="1:8" ht="12.75">
      <c r="A37" t="s">
        <v>144</v>
      </c>
      <c r="B37" t="s">
        <v>87</v>
      </c>
      <c r="C37" t="s">
        <v>87</v>
      </c>
      <c r="D37" t="s">
        <v>87</v>
      </c>
      <c r="E37" t="s">
        <v>87</v>
      </c>
      <c r="F37" t="s">
        <v>145</v>
      </c>
      <c r="G37" t="s">
        <v>138</v>
      </c>
      <c r="H37" t="s">
        <v>143</v>
      </c>
    </row>
    <row r="38" spans="1:8" ht="12.75">
      <c r="A38" t="s">
        <v>146</v>
      </c>
      <c r="B38" t="s">
        <v>87</v>
      </c>
      <c r="C38" t="s">
        <v>87</v>
      </c>
      <c r="D38" t="s">
        <v>87</v>
      </c>
      <c r="E38" t="s">
        <v>87</v>
      </c>
      <c r="F38" t="s">
        <v>147</v>
      </c>
      <c r="G38" t="s">
        <v>148</v>
      </c>
      <c r="H38" t="s">
        <v>149</v>
      </c>
    </row>
    <row r="39" spans="1:8" ht="12.75">
      <c r="A39" t="s">
        <v>150</v>
      </c>
      <c r="B39" t="s">
        <v>87</v>
      </c>
      <c r="C39" t="s">
        <v>87</v>
      </c>
      <c r="D39" t="s">
        <v>87</v>
      </c>
      <c r="E39" t="s">
        <v>87</v>
      </c>
      <c r="F39" t="s">
        <v>88</v>
      </c>
      <c r="G39" t="s">
        <v>139</v>
      </c>
      <c r="H39" t="s">
        <v>151</v>
      </c>
    </row>
    <row r="40" spans="1:8" ht="12.75">
      <c r="A40" t="s">
        <v>152</v>
      </c>
      <c r="B40" t="s">
        <v>87</v>
      </c>
      <c r="C40" t="s">
        <v>87</v>
      </c>
      <c r="D40" t="s">
        <v>87</v>
      </c>
      <c r="E40" t="s">
        <v>87</v>
      </c>
      <c r="F40" t="s">
        <v>153</v>
      </c>
      <c r="G40" t="s">
        <v>154</v>
      </c>
      <c r="H40" t="s">
        <v>142</v>
      </c>
    </row>
    <row r="41" spans="1:8" ht="12.75">
      <c r="A41" t="s">
        <v>155</v>
      </c>
      <c r="B41" t="s">
        <v>87</v>
      </c>
      <c r="C41" t="s">
        <v>87</v>
      </c>
      <c r="D41" t="s">
        <v>87</v>
      </c>
      <c r="E41" t="s">
        <v>87</v>
      </c>
      <c r="F41" t="s">
        <v>156</v>
      </c>
      <c r="G41" t="s">
        <v>157</v>
      </c>
      <c r="H41" t="s">
        <v>130</v>
      </c>
    </row>
    <row r="42" spans="1:8" ht="12.75">
      <c r="A42" t="s">
        <v>158</v>
      </c>
      <c r="B42" t="s">
        <v>87</v>
      </c>
      <c r="C42" t="s">
        <v>87</v>
      </c>
      <c r="D42" t="s">
        <v>87</v>
      </c>
      <c r="E42" t="s">
        <v>87</v>
      </c>
      <c r="F42" t="s">
        <v>156</v>
      </c>
      <c r="G42" t="s">
        <v>143</v>
      </c>
      <c r="H42" t="s">
        <v>159</v>
      </c>
    </row>
    <row r="43" spans="1:8" ht="12.75">
      <c r="A43" t="s">
        <v>160</v>
      </c>
      <c r="B43" t="s">
        <v>87</v>
      </c>
      <c r="C43" t="s">
        <v>87</v>
      </c>
      <c r="D43" t="s">
        <v>87</v>
      </c>
      <c r="E43" t="s">
        <v>87</v>
      </c>
      <c r="F43" t="s">
        <v>104</v>
      </c>
      <c r="G43" t="s">
        <v>151</v>
      </c>
      <c r="H43" t="s">
        <v>161</v>
      </c>
    </row>
    <row r="44" spans="1:8" ht="12.75">
      <c r="A44" t="s">
        <v>162</v>
      </c>
      <c r="B44" t="s">
        <v>87</v>
      </c>
      <c r="C44" t="s">
        <v>87</v>
      </c>
      <c r="D44" t="s">
        <v>87</v>
      </c>
      <c r="E44" t="s">
        <v>87</v>
      </c>
      <c r="F44" t="s">
        <v>163</v>
      </c>
      <c r="G44" t="s">
        <v>164</v>
      </c>
      <c r="H44" t="s">
        <v>161</v>
      </c>
    </row>
    <row r="45" spans="1:8" ht="12.75">
      <c r="A45" t="s">
        <v>165</v>
      </c>
      <c r="B45" t="s">
        <v>87</v>
      </c>
      <c r="C45" t="s">
        <v>87</v>
      </c>
      <c r="D45" t="s">
        <v>87</v>
      </c>
      <c r="E45" t="s">
        <v>87</v>
      </c>
      <c r="F45" t="s">
        <v>163</v>
      </c>
      <c r="G45" t="s">
        <v>166</v>
      </c>
      <c r="H45" t="s">
        <v>159</v>
      </c>
    </row>
    <row r="46" spans="1:8" ht="12.75">
      <c r="A46" t="s">
        <v>167</v>
      </c>
      <c r="B46" t="s">
        <v>87</v>
      </c>
      <c r="C46" t="s">
        <v>87</v>
      </c>
      <c r="D46" t="s">
        <v>87</v>
      </c>
      <c r="E46" t="s">
        <v>87</v>
      </c>
      <c r="F46" t="s">
        <v>168</v>
      </c>
      <c r="G46" t="s">
        <v>169</v>
      </c>
      <c r="H46" t="s">
        <v>157</v>
      </c>
    </row>
    <row r="47" spans="1:8" ht="12.75">
      <c r="A47" t="s">
        <v>170</v>
      </c>
      <c r="B47" t="s">
        <v>87</v>
      </c>
      <c r="C47" t="s">
        <v>87</v>
      </c>
      <c r="D47" t="s">
        <v>87</v>
      </c>
      <c r="E47" t="s">
        <v>87</v>
      </c>
      <c r="F47" t="s">
        <v>171</v>
      </c>
      <c r="G47" t="s">
        <v>139</v>
      </c>
      <c r="H47" t="s">
        <v>154</v>
      </c>
    </row>
    <row r="48" spans="1:8" ht="12.75">
      <c r="A48" t="s">
        <v>172</v>
      </c>
      <c r="B48" t="s">
        <v>87</v>
      </c>
      <c r="C48" t="s">
        <v>87</v>
      </c>
      <c r="D48" t="s">
        <v>87</v>
      </c>
      <c r="E48" t="s">
        <v>87</v>
      </c>
      <c r="F48" t="s">
        <v>173</v>
      </c>
      <c r="G48" t="s">
        <v>174</v>
      </c>
      <c r="H48" t="s">
        <v>175</v>
      </c>
    </row>
    <row r="49" spans="1:8" ht="12.75">
      <c r="A49" t="s">
        <v>176</v>
      </c>
      <c r="B49" t="s">
        <v>87</v>
      </c>
      <c r="C49" t="s">
        <v>87</v>
      </c>
      <c r="D49" t="s">
        <v>87</v>
      </c>
      <c r="E49" t="s">
        <v>87</v>
      </c>
      <c r="F49" t="s">
        <v>177</v>
      </c>
      <c r="G49" t="s">
        <v>178</v>
      </c>
      <c r="H49" t="s">
        <v>166</v>
      </c>
    </row>
    <row r="50" spans="1:8" ht="12.75">
      <c r="A50" t="s">
        <v>179</v>
      </c>
      <c r="B50" t="s">
        <v>87</v>
      </c>
      <c r="C50" t="s">
        <v>87</v>
      </c>
      <c r="D50" t="s">
        <v>87</v>
      </c>
      <c r="E50" t="s">
        <v>87</v>
      </c>
      <c r="F50" t="s">
        <v>171</v>
      </c>
      <c r="G50" t="s">
        <v>180</v>
      </c>
      <c r="H50" t="s">
        <v>169</v>
      </c>
    </row>
    <row r="51" spans="1:8" ht="12.75">
      <c r="A51" t="s">
        <v>181</v>
      </c>
      <c r="B51" t="s">
        <v>87</v>
      </c>
      <c r="C51" t="s">
        <v>87</v>
      </c>
      <c r="D51" t="s">
        <v>87</v>
      </c>
      <c r="E51" t="s">
        <v>87</v>
      </c>
      <c r="F51" t="s">
        <v>182</v>
      </c>
      <c r="G51" t="s">
        <v>183</v>
      </c>
      <c r="H51" t="s">
        <v>184</v>
      </c>
    </row>
    <row r="52" spans="1:8" ht="12.75">
      <c r="A52" t="s">
        <v>185</v>
      </c>
      <c r="B52" t="s">
        <v>87</v>
      </c>
      <c r="C52" t="s">
        <v>87</v>
      </c>
      <c r="D52" t="s">
        <v>87</v>
      </c>
      <c r="E52" t="s">
        <v>87</v>
      </c>
      <c r="F52" t="s">
        <v>96</v>
      </c>
      <c r="G52" t="s">
        <v>186</v>
      </c>
      <c r="H52" t="s">
        <v>187</v>
      </c>
    </row>
    <row r="53" spans="1:8" ht="12.75">
      <c r="A53" t="s">
        <v>188</v>
      </c>
      <c r="B53" t="s">
        <v>87</v>
      </c>
      <c r="C53" t="s">
        <v>87</v>
      </c>
      <c r="D53" t="s">
        <v>87</v>
      </c>
      <c r="E53" t="s">
        <v>87</v>
      </c>
      <c r="F53" t="s">
        <v>168</v>
      </c>
      <c r="G53" t="s">
        <v>189</v>
      </c>
      <c r="H53" t="s">
        <v>190</v>
      </c>
    </row>
    <row r="54" spans="1:8" ht="12.75">
      <c r="A54" t="s">
        <v>191</v>
      </c>
      <c r="B54" t="s">
        <v>87</v>
      </c>
      <c r="C54" t="s">
        <v>87</v>
      </c>
      <c r="D54" t="s">
        <v>87</v>
      </c>
      <c r="E54" t="s">
        <v>87</v>
      </c>
      <c r="F54" t="s">
        <v>168</v>
      </c>
      <c r="G54" t="s">
        <v>192</v>
      </c>
      <c r="H54" t="s">
        <v>193</v>
      </c>
    </row>
    <row r="55" spans="1:8" ht="12.75">
      <c r="A55" t="s">
        <v>194</v>
      </c>
      <c r="B55" t="s">
        <v>87</v>
      </c>
      <c r="C55" t="s">
        <v>87</v>
      </c>
      <c r="D55" t="s">
        <v>87</v>
      </c>
      <c r="E55" t="s">
        <v>87</v>
      </c>
      <c r="F55" t="s">
        <v>115</v>
      </c>
      <c r="G55" t="s">
        <v>195</v>
      </c>
      <c r="H55" t="s">
        <v>196</v>
      </c>
    </row>
    <row r="56" spans="1:8" ht="12.75">
      <c r="A56" t="s">
        <v>197</v>
      </c>
      <c r="B56" t="s">
        <v>87</v>
      </c>
      <c r="C56" t="s">
        <v>87</v>
      </c>
      <c r="D56" t="s">
        <v>87</v>
      </c>
      <c r="E56" t="s">
        <v>87</v>
      </c>
      <c r="F56" t="s">
        <v>198</v>
      </c>
      <c r="G56" t="s">
        <v>199</v>
      </c>
      <c r="H56" t="s">
        <v>200</v>
      </c>
    </row>
    <row r="57" spans="1:8" ht="12.75">
      <c r="A57" t="s">
        <v>201</v>
      </c>
      <c r="B57" t="s">
        <v>87</v>
      </c>
      <c r="C57" t="s">
        <v>87</v>
      </c>
      <c r="D57" t="s">
        <v>87</v>
      </c>
      <c r="E57" t="s">
        <v>87</v>
      </c>
      <c r="F57" t="s">
        <v>115</v>
      </c>
      <c r="G57" t="s">
        <v>202</v>
      </c>
      <c r="H57" t="s">
        <v>203</v>
      </c>
    </row>
    <row r="58" spans="1:8" ht="12.75">
      <c r="A58" t="s">
        <v>204</v>
      </c>
      <c r="B58" t="s">
        <v>87</v>
      </c>
      <c r="C58" t="s">
        <v>87</v>
      </c>
      <c r="D58" t="s">
        <v>87</v>
      </c>
      <c r="E58" t="s">
        <v>87</v>
      </c>
      <c r="F58" t="s">
        <v>173</v>
      </c>
      <c r="G58" t="s">
        <v>205</v>
      </c>
      <c r="H58" t="s">
        <v>206</v>
      </c>
    </row>
    <row r="59" spans="1:8" ht="12.75">
      <c r="A59" t="s">
        <v>207</v>
      </c>
      <c r="B59" t="s">
        <v>87</v>
      </c>
      <c r="C59" t="s">
        <v>87</v>
      </c>
      <c r="D59" t="s">
        <v>87</v>
      </c>
      <c r="E59" t="s">
        <v>87</v>
      </c>
      <c r="F59" t="s">
        <v>208</v>
      </c>
      <c r="G59" t="s">
        <v>209</v>
      </c>
      <c r="H59" t="s">
        <v>210</v>
      </c>
    </row>
    <row r="60" spans="1:8" ht="12.75">
      <c r="A60" t="s">
        <v>211</v>
      </c>
      <c r="B60" t="s">
        <v>87</v>
      </c>
      <c r="C60" t="s">
        <v>87</v>
      </c>
      <c r="D60" t="s">
        <v>87</v>
      </c>
      <c r="E60" t="s">
        <v>87</v>
      </c>
      <c r="F60" t="s">
        <v>212</v>
      </c>
      <c r="G60" t="s">
        <v>213</v>
      </c>
      <c r="H60" t="s">
        <v>214</v>
      </c>
    </row>
    <row r="61" spans="1:8" ht="12.75">
      <c r="A61" t="s">
        <v>215</v>
      </c>
      <c r="B61" t="s">
        <v>87</v>
      </c>
      <c r="C61" t="s">
        <v>87</v>
      </c>
      <c r="D61" t="s">
        <v>87</v>
      </c>
      <c r="E61" t="s">
        <v>87</v>
      </c>
      <c r="F61" t="s">
        <v>129</v>
      </c>
      <c r="G61" t="s">
        <v>216</v>
      </c>
      <c r="H61" t="s">
        <v>217</v>
      </c>
    </row>
    <row r="62" spans="1:8" ht="12.75">
      <c r="A62" t="s">
        <v>218</v>
      </c>
      <c r="B62" t="s">
        <v>87</v>
      </c>
      <c r="C62" t="s">
        <v>87</v>
      </c>
      <c r="D62" t="s">
        <v>87</v>
      </c>
      <c r="E62" t="s">
        <v>87</v>
      </c>
      <c r="F62" t="s">
        <v>106</v>
      </c>
      <c r="G62" t="s">
        <v>219</v>
      </c>
      <c r="H62" t="s">
        <v>216</v>
      </c>
    </row>
    <row r="63" spans="1:8" ht="12.75">
      <c r="A63" t="s">
        <v>220</v>
      </c>
      <c r="B63" t="s">
        <v>87</v>
      </c>
      <c r="C63" t="s">
        <v>87</v>
      </c>
      <c r="D63" t="s">
        <v>87</v>
      </c>
      <c r="E63" t="s">
        <v>87</v>
      </c>
      <c r="F63" t="s">
        <v>212</v>
      </c>
      <c r="G63" t="s">
        <v>221</v>
      </c>
      <c r="H63" t="s">
        <v>219</v>
      </c>
    </row>
    <row r="64" spans="1:8" ht="12.75">
      <c r="A64" t="s">
        <v>222</v>
      </c>
      <c r="B64" t="s">
        <v>87</v>
      </c>
      <c r="C64" t="s">
        <v>87</v>
      </c>
      <c r="D64" t="s">
        <v>87</v>
      </c>
      <c r="E64" t="s">
        <v>87</v>
      </c>
      <c r="F64" t="s">
        <v>223</v>
      </c>
      <c r="G64" t="s">
        <v>224</v>
      </c>
      <c r="H64" t="s">
        <v>225</v>
      </c>
    </row>
    <row r="65" spans="1:8" ht="12.75">
      <c r="A65" t="s">
        <v>226</v>
      </c>
      <c r="B65" t="s">
        <v>87</v>
      </c>
      <c r="C65" t="s">
        <v>87</v>
      </c>
      <c r="D65" t="s">
        <v>87</v>
      </c>
      <c r="E65" t="s">
        <v>87</v>
      </c>
      <c r="F65" t="s">
        <v>94</v>
      </c>
      <c r="G65" t="s">
        <v>206</v>
      </c>
      <c r="H65" t="s">
        <v>227</v>
      </c>
    </row>
    <row r="66" spans="1:8" ht="12.75">
      <c r="A66" t="s">
        <v>228</v>
      </c>
      <c r="B66" t="s">
        <v>87</v>
      </c>
      <c r="C66" t="s">
        <v>87</v>
      </c>
      <c r="D66" t="s">
        <v>87</v>
      </c>
      <c r="E66" t="s">
        <v>87</v>
      </c>
      <c r="F66" t="s">
        <v>88</v>
      </c>
      <c r="G66" t="s">
        <v>229</v>
      </c>
      <c r="H66" t="s">
        <v>116</v>
      </c>
    </row>
    <row r="67" spans="1:8" ht="12.75">
      <c r="A67" t="s">
        <v>230</v>
      </c>
      <c r="B67" t="s">
        <v>87</v>
      </c>
      <c r="C67" t="s">
        <v>87</v>
      </c>
      <c r="D67" t="s">
        <v>87</v>
      </c>
      <c r="E67" t="s">
        <v>87</v>
      </c>
      <c r="F67" t="s">
        <v>231</v>
      </c>
      <c r="G67" t="s">
        <v>232</v>
      </c>
      <c r="H67" t="s">
        <v>233</v>
      </c>
    </row>
    <row r="68" spans="1:8" ht="12.75">
      <c r="A68" t="s">
        <v>234</v>
      </c>
      <c r="B68" t="s">
        <v>87</v>
      </c>
      <c r="C68" t="s">
        <v>87</v>
      </c>
      <c r="D68" t="s">
        <v>87</v>
      </c>
      <c r="E68" t="s">
        <v>87</v>
      </c>
      <c r="F68" t="s">
        <v>100</v>
      </c>
      <c r="G68" t="s">
        <v>154</v>
      </c>
      <c r="H68" t="s">
        <v>210</v>
      </c>
    </row>
    <row r="69" spans="1:8" ht="12.75">
      <c r="A69" t="s">
        <v>235</v>
      </c>
      <c r="B69" t="s">
        <v>87</v>
      </c>
      <c r="C69" t="s">
        <v>87</v>
      </c>
      <c r="D69" t="s">
        <v>87</v>
      </c>
      <c r="E69" t="s">
        <v>87</v>
      </c>
      <c r="F69" t="s">
        <v>145</v>
      </c>
      <c r="G69" t="s">
        <v>236</v>
      </c>
      <c r="H69" t="s">
        <v>237</v>
      </c>
    </row>
    <row r="70" spans="1:8" ht="12.75">
      <c r="A70" t="s">
        <v>238</v>
      </c>
      <c r="B70" t="s">
        <v>87</v>
      </c>
      <c r="C70" t="s">
        <v>87</v>
      </c>
      <c r="D70" t="s">
        <v>87</v>
      </c>
      <c r="E70" t="s">
        <v>87</v>
      </c>
      <c r="F70" t="s">
        <v>106</v>
      </c>
      <c r="G70" t="s">
        <v>239</v>
      </c>
      <c r="H70" t="s">
        <v>240</v>
      </c>
    </row>
    <row r="71" spans="1:8" ht="12.75">
      <c r="A71" t="s">
        <v>241</v>
      </c>
      <c r="B71" t="s">
        <v>87</v>
      </c>
      <c r="C71" t="s">
        <v>87</v>
      </c>
      <c r="D71" t="s">
        <v>87</v>
      </c>
      <c r="E71" t="s">
        <v>87</v>
      </c>
      <c r="F71" t="s">
        <v>242</v>
      </c>
      <c r="G71" t="s">
        <v>243</v>
      </c>
      <c r="H71" t="s">
        <v>229</v>
      </c>
    </row>
    <row r="72" spans="1:8" ht="12.75">
      <c r="A72" t="s">
        <v>244</v>
      </c>
      <c r="B72" t="s">
        <v>87</v>
      </c>
      <c r="C72" t="s">
        <v>87</v>
      </c>
      <c r="D72" t="s">
        <v>87</v>
      </c>
      <c r="E72" t="s">
        <v>87</v>
      </c>
      <c r="F72" t="s">
        <v>145</v>
      </c>
      <c r="G72" t="s">
        <v>159</v>
      </c>
      <c r="H72" t="s">
        <v>245</v>
      </c>
    </row>
    <row r="73" spans="1:8" ht="12.75">
      <c r="A73" t="s">
        <v>246</v>
      </c>
      <c r="B73" t="s">
        <v>87</v>
      </c>
      <c r="C73" t="s">
        <v>87</v>
      </c>
      <c r="D73" t="s">
        <v>87</v>
      </c>
      <c r="E73" t="s">
        <v>87</v>
      </c>
      <c r="F73" t="s">
        <v>247</v>
      </c>
      <c r="G73" t="s">
        <v>248</v>
      </c>
      <c r="H73" t="s">
        <v>127</v>
      </c>
    </row>
    <row r="74" spans="1:8" ht="12.75">
      <c r="A74" t="s">
        <v>249</v>
      </c>
      <c r="B74" t="s">
        <v>87</v>
      </c>
      <c r="C74" t="s">
        <v>87</v>
      </c>
      <c r="D74" t="s">
        <v>87</v>
      </c>
      <c r="E74" t="s">
        <v>87</v>
      </c>
      <c r="F74" t="s">
        <v>247</v>
      </c>
      <c r="G74" t="s">
        <v>250</v>
      </c>
      <c r="H74" t="s">
        <v>174</v>
      </c>
    </row>
    <row r="75" spans="1:8" ht="12.75">
      <c r="A75" t="s">
        <v>251</v>
      </c>
      <c r="B75" t="s">
        <v>87</v>
      </c>
      <c r="C75" t="s">
        <v>87</v>
      </c>
      <c r="D75" t="s">
        <v>87</v>
      </c>
      <c r="E75" t="s">
        <v>87</v>
      </c>
      <c r="F75" t="s">
        <v>137</v>
      </c>
      <c r="G75" t="s">
        <v>252</v>
      </c>
      <c r="H75" t="s">
        <v>151</v>
      </c>
    </row>
    <row r="76" spans="1:8" ht="12.75">
      <c r="A76" t="s">
        <v>253</v>
      </c>
      <c r="B76" t="s">
        <v>87</v>
      </c>
      <c r="C76" t="s">
        <v>87</v>
      </c>
      <c r="D76" t="s">
        <v>87</v>
      </c>
      <c r="E76" t="s">
        <v>87</v>
      </c>
      <c r="F76" t="s">
        <v>98</v>
      </c>
      <c r="G76" t="s">
        <v>254</v>
      </c>
      <c r="H76" t="s">
        <v>130</v>
      </c>
    </row>
    <row r="77" spans="1:8" ht="12.75">
      <c r="A77" t="s">
        <v>255</v>
      </c>
      <c r="B77" t="s">
        <v>87</v>
      </c>
      <c r="C77" t="s">
        <v>87</v>
      </c>
      <c r="D77" t="s">
        <v>87</v>
      </c>
      <c r="E77" t="s">
        <v>87</v>
      </c>
      <c r="F77" t="s">
        <v>168</v>
      </c>
      <c r="G77" t="s">
        <v>256</v>
      </c>
      <c r="H77" t="s">
        <v>113</v>
      </c>
    </row>
    <row r="78" spans="1:8" ht="12.75">
      <c r="A78" t="s">
        <v>257</v>
      </c>
      <c r="B78" t="s">
        <v>87</v>
      </c>
      <c r="C78" t="s">
        <v>87</v>
      </c>
      <c r="D78" t="s">
        <v>87</v>
      </c>
      <c r="E78" t="s">
        <v>87</v>
      </c>
      <c r="F78" t="s">
        <v>96</v>
      </c>
      <c r="G78" t="s">
        <v>187</v>
      </c>
      <c r="H78" t="s">
        <v>258</v>
      </c>
    </row>
    <row r="79" spans="1:8" ht="12.75">
      <c r="A79" t="s">
        <v>259</v>
      </c>
      <c r="B79" t="s">
        <v>87</v>
      </c>
      <c r="C79" t="s">
        <v>87</v>
      </c>
      <c r="D79" t="s">
        <v>87</v>
      </c>
      <c r="E79" t="s">
        <v>87</v>
      </c>
      <c r="F79" t="s">
        <v>145</v>
      </c>
      <c r="G79" t="s">
        <v>260</v>
      </c>
      <c r="H79" t="s">
        <v>113</v>
      </c>
    </row>
    <row r="80" spans="1:8" ht="12.75">
      <c r="A80" t="s">
        <v>261</v>
      </c>
      <c r="B80" t="s">
        <v>87</v>
      </c>
      <c r="C80" t="s">
        <v>87</v>
      </c>
      <c r="D80" t="s">
        <v>87</v>
      </c>
      <c r="E80" t="s">
        <v>87</v>
      </c>
      <c r="F80" t="s">
        <v>171</v>
      </c>
      <c r="G80" t="s">
        <v>262</v>
      </c>
      <c r="H80" t="s">
        <v>164</v>
      </c>
    </row>
    <row r="81" spans="1:8" ht="12.75">
      <c r="A81" t="s">
        <v>263</v>
      </c>
      <c r="B81" t="s">
        <v>87</v>
      </c>
      <c r="C81" t="s">
        <v>87</v>
      </c>
      <c r="D81" t="s">
        <v>87</v>
      </c>
      <c r="E81" t="s">
        <v>87</v>
      </c>
      <c r="F81" t="s">
        <v>173</v>
      </c>
      <c r="G81" t="s">
        <v>200</v>
      </c>
      <c r="H81" t="s">
        <v>130</v>
      </c>
    </row>
    <row r="82" spans="1:8" ht="12.75">
      <c r="A82" t="s">
        <v>264</v>
      </c>
      <c r="B82" t="s">
        <v>87</v>
      </c>
      <c r="C82" t="s">
        <v>87</v>
      </c>
      <c r="D82" t="s">
        <v>87</v>
      </c>
      <c r="E82" t="s">
        <v>87</v>
      </c>
      <c r="F82" t="s">
        <v>112</v>
      </c>
      <c r="G82" t="s">
        <v>240</v>
      </c>
      <c r="H82" t="s">
        <v>151</v>
      </c>
    </row>
    <row r="83" spans="1:8" ht="12.75">
      <c r="A83" t="s">
        <v>265</v>
      </c>
      <c r="B83" t="s">
        <v>87</v>
      </c>
      <c r="C83" t="s">
        <v>87</v>
      </c>
      <c r="D83" t="s">
        <v>87</v>
      </c>
      <c r="E83" t="s">
        <v>87</v>
      </c>
      <c r="F83" t="s">
        <v>212</v>
      </c>
      <c r="G83" t="s">
        <v>240</v>
      </c>
      <c r="H83" t="s">
        <v>178</v>
      </c>
    </row>
    <row r="84" spans="1:8" ht="12.75">
      <c r="A84" t="s">
        <v>266</v>
      </c>
      <c r="B84" t="s">
        <v>87</v>
      </c>
      <c r="C84" t="s">
        <v>87</v>
      </c>
      <c r="D84" t="s">
        <v>87</v>
      </c>
      <c r="E84" t="s">
        <v>87</v>
      </c>
      <c r="F84" t="s">
        <v>267</v>
      </c>
      <c r="G84" t="s">
        <v>127</v>
      </c>
      <c r="H84" t="s">
        <v>174</v>
      </c>
    </row>
    <row r="85" spans="1:8" ht="12.75">
      <c r="A85" t="s">
        <v>268</v>
      </c>
      <c r="B85" t="s">
        <v>87</v>
      </c>
      <c r="C85" t="s">
        <v>87</v>
      </c>
      <c r="D85" t="s">
        <v>87</v>
      </c>
      <c r="E85" t="s">
        <v>87</v>
      </c>
      <c r="F85" t="s">
        <v>269</v>
      </c>
      <c r="G85" t="s">
        <v>245</v>
      </c>
      <c r="H85" t="s">
        <v>139</v>
      </c>
    </row>
    <row r="86" spans="1:8" ht="12.75">
      <c r="A86" t="s">
        <v>270</v>
      </c>
      <c r="B86" t="s">
        <v>87</v>
      </c>
      <c r="C86" t="s">
        <v>87</v>
      </c>
      <c r="D86" t="s">
        <v>87</v>
      </c>
      <c r="E86" t="s">
        <v>87</v>
      </c>
      <c r="F86" t="s">
        <v>242</v>
      </c>
      <c r="G86" t="s">
        <v>271</v>
      </c>
      <c r="H86" t="s">
        <v>272</v>
      </c>
    </row>
    <row r="87" spans="1:8" ht="12.75">
      <c r="A87" t="s">
        <v>273</v>
      </c>
      <c r="B87" t="s">
        <v>87</v>
      </c>
      <c r="C87" t="s">
        <v>87</v>
      </c>
      <c r="D87" t="s">
        <v>87</v>
      </c>
      <c r="E87" t="s">
        <v>87</v>
      </c>
      <c r="F87" t="s">
        <v>108</v>
      </c>
      <c r="G87" t="s">
        <v>274</v>
      </c>
      <c r="H87" t="s">
        <v>275</v>
      </c>
    </row>
    <row r="88" spans="1:8" ht="12.75">
      <c r="A88" t="s">
        <v>276</v>
      </c>
      <c r="B88" t="s">
        <v>87</v>
      </c>
      <c r="C88" t="s">
        <v>87</v>
      </c>
      <c r="D88" t="s">
        <v>87</v>
      </c>
      <c r="E88" t="s">
        <v>87</v>
      </c>
      <c r="F88" t="s">
        <v>277</v>
      </c>
      <c r="G88" t="s">
        <v>196</v>
      </c>
      <c r="H88" t="s">
        <v>262</v>
      </c>
    </row>
    <row r="89" spans="1:8" ht="12.75">
      <c r="A89" t="s">
        <v>278</v>
      </c>
      <c r="B89" t="s">
        <v>87</v>
      </c>
      <c r="C89" t="s">
        <v>87</v>
      </c>
      <c r="D89" t="s">
        <v>87</v>
      </c>
      <c r="E89" t="s">
        <v>87</v>
      </c>
      <c r="F89" t="s">
        <v>145</v>
      </c>
      <c r="G89" t="s">
        <v>275</v>
      </c>
      <c r="H89" t="s">
        <v>279</v>
      </c>
    </row>
    <row r="90" spans="1:8" ht="12.75">
      <c r="A90" t="s">
        <v>280</v>
      </c>
      <c r="B90" t="s">
        <v>87</v>
      </c>
      <c r="C90" t="s">
        <v>87</v>
      </c>
      <c r="D90" t="s">
        <v>87</v>
      </c>
      <c r="E90" t="s">
        <v>87</v>
      </c>
      <c r="F90" t="s">
        <v>108</v>
      </c>
      <c r="G90" t="s">
        <v>161</v>
      </c>
      <c r="H90" t="s">
        <v>274</v>
      </c>
    </row>
    <row r="91" spans="1:8" ht="12.75">
      <c r="A91" t="s">
        <v>281</v>
      </c>
      <c r="B91" t="s">
        <v>87</v>
      </c>
      <c r="C91" t="s">
        <v>87</v>
      </c>
      <c r="D91" t="s">
        <v>87</v>
      </c>
      <c r="E91" t="s">
        <v>87</v>
      </c>
      <c r="F91" t="s">
        <v>132</v>
      </c>
      <c r="G91" t="s">
        <v>282</v>
      </c>
      <c r="H91" t="s">
        <v>260</v>
      </c>
    </row>
    <row r="92" spans="1:8" ht="12.75">
      <c r="A92" t="s">
        <v>283</v>
      </c>
      <c r="B92" t="s">
        <v>87</v>
      </c>
      <c r="C92" t="s">
        <v>87</v>
      </c>
      <c r="D92" t="s">
        <v>87</v>
      </c>
      <c r="E92" t="s">
        <v>87</v>
      </c>
      <c r="F92" t="s">
        <v>284</v>
      </c>
      <c r="G92" t="s">
        <v>285</v>
      </c>
      <c r="H92" t="s">
        <v>125</v>
      </c>
    </row>
    <row r="93" spans="1:8" ht="12.75">
      <c r="A93" t="s">
        <v>286</v>
      </c>
      <c r="B93" t="s">
        <v>87</v>
      </c>
      <c r="C93" t="s">
        <v>87</v>
      </c>
      <c r="D93" t="s">
        <v>87</v>
      </c>
      <c r="E93" t="s">
        <v>87</v>
      </c>
      <c r="F93" t="s">
        <v>137</v>
      </c>
      <c r="G93" t="s">
        <v>287</v>
      </c>
      <c r="H93" t="s">
        <v>178</v>
      </c>
    </row>
    <row r="94" spans="1:8" ht="12.75">
      <c r="A94" t="s">
        <v>288</v>
      </c>
      <c r="B94" t="s">
        <v>87</v>
      </c>
      <c r="C94" t="s">
        <v>87</v>
      </c>
      <c r="D94" t="s">
        <v>87</v>
      </c>
      <c r="E94" t="s">
        <v>87</v>
      </c>
      <c r="F94" t="s">
        <v>163</v>
      </c>
      <c r="G94" t="s">
        <v>289</v>
      </c>
      <c r="H94" t="s">
        <v>130</v>
      </c>
    </row>
    <row r="95" spans="1:8" ht="12.75">
      <c r="A95" t="s">
        <v>290</v>
      </c>
      <c r="B95" t="s">
        <v>87</v>
      </c>
      <c r="C95" t="s">
        <v>87</v>
      </c>
      <c r="D95" t="s">
        <v>87</v>
      </c>
      <c r="E95" t="s">
        <v>87</v>
      </c>
      <c r="F95" t="s">
        <v>291</v>
      </c>
      <c r="G95" t="s">
        <v>292</v>
      </c>
      <c r="H95" t="s">
        <v>133</v>
      </c>
    </row>
    <row r="96" spans="1:8" ht="12.75">
      <c r="A96" t="s">
        <v>293</v>
      </c>
      <c r="B96" t="s">
        <v>87</v>
      </c>
      <c r="C96" t="s">
        <v>87</v>
      </c>
      <c r="D96" t="s">
        <v>87</v>
      </c>
      <c r="E96" t="s">
        <v>87</v>
      </c>
      <c r="F96" t="s">
        <v>129</v>
      </c>
      <c r="G96" t="s">
        <v>294</v>
      </c>
      <c r="H96" t="s">
        <v>282</v>
      </c>
    </row>
    <row r="97" spans="1:8" ht="12.75">
      <c r="A97" t="s">
        <v>295</v>
      </c>
      <c r="B97" t="s">
        <v>87</v>
      </c>
      <c r="C97" t="s">
        <v>87</v>
      </c>
      <c r="D97" t="s">
        <v>87</v>
      </c>
      <c r="E97" t="s">
        <v>87</v>
      </c>
      <c r="F97" t="s">
        <v>100</v>
      </c>
      <c r="G97" t="s">
        <v>296</v>
      </c>
      <c r="H97" t="s">
        <v>297</v>
      </c>
    </row>
    <row r="98" spans="1:8" ht="12.75">
      <c r="A98" t="s">
        <v>298</v>
      </c>
      <c r="B98" t="s">
        <v>87</v>
      </c>
      <c r="C98" t="s">
        <v>87</v>
      </c>
      <c r="D98" t="s">
        <v>87</v>
      </c>
      <c r="E98" t="s">
        <v>87</v>
      </c>
      <c r="F98" t="s">
        <v>299</v>
      </c>
      <c r="G98" t="s">
        <v>300</v>
      </c>
      <c r="H98" t="s">
        <v>301</v>
      </c>
    </row>
    <row r="99" spans="1:8" ht="12.75">
      <c r="A99" t="s">
        <v>302</v>
      </c>
      <c r="B99" t="s">
        <v>87</v>
      </c>
      <c r="C99" t="s">
        <v>87</v>
      </c>
      <c r="D99" t="s">
        <v>87</v>
      </c>
      <c r="E99" t="s">
        <v>87</v>
      </c>
      <c r="F99" t="s">
        <v>177</v>
      </c>
      <c r="G99" t="s">
        <v>303</v>
      </c>
      <c r="H99" t="s">
        <v>304</v>
      </c>
    </row>
    <row r="100" spans="1:8" ht="12.75">
      <c r="A100" t="s">
        <v>305</v>
      </c>
      <c r="B100" t="s">
        <v>87</v>
      </c>
      <c r="C100" t="s">
        <v>87</v>
      </c>
      <c r="D100" t="s">
        <v>87</v>
      </c>
      <c r="E100" t="s">
        <v>87</v>
      </c>
      <c r="F100" t="s">
        <v>306</v>
      </c>
      <c r="G100" t="s">
        <v>307</v>
      </c>
      <c r="H100" t="s">
        <v>308</v>
      </c>
    </row>
    <row r="101" spans="1:8" ht="12.75">
      <c r="A101" t="s">
        <v>309</v>
      </c>
      <c r="B101" t="s">
        <v>87</v>
      </c>
      <c r="C101" t="s">
        <v>87</v>
      </c>
      <c r="D101" t="s">
        <v>87</v>
      </c>
      <c r="E101" t="s">
        <v>87</v>
      </c>
      <c r="F101" t="s">
        <v>88</v>
      </c>
      <c r="G101" t="s">
        <v>310</v>
      </c>
      <c r="H101" t="s">
        <v>296</v>
      </c>
    </row>
    <row r="102" spans="1:8" ht="12.75">
      <c r="A102" t="s">
        <v>311</v>
      </c>
      <c r="B102" t="s">
        <v>87</v>
      </c>
      <c r="C102" t="s">
        <v>87</v>
      </c>
      <c r="D102" t="s">
        <v>87</v>
      </c>
      <c r="E102" t="s">
        <v>87</v>
      </c>
      <c r="F102" t="s">
        <v>212</v>
      </c>
      <c r="G102" t="s">
        <v>312</v>
      </c>
      <c r="H102" t="s">
        <v>313</v>
      </c>
    </row>
    <row r="103" spans="1:8" ht="12.75">
      <c r="A103" t="s">
        <v>314</v>
      </c>
      <c r="B103" t="s">
        <v>87</v>
      </c>
      <c r="C103" t="s">
        <v>87</v>
      </c>
      <c r="D103" t="s">
        <v>87</v>
      </c>
      <c r="E103" t="s">
        <v>87</v>
      </c>
      <c r="F103" t="s">
        <v>137</v>
      </c>
      <c r="G103" t="s">
        <v>315</v>
      </c>
      <c r="H103" t="s">
        <v>316</v>
      </c>
    </row>
    <row r="104" spans="1:8" ht="12.75">
      <c r="A104" t="s">
        <v>317</v>
      </c>
      <c r="B104" t="s">
        <v>87</v>
      </c>
      <c r="C104" t="s">
        <v>87</v>
      </c>
      <c r="D104" t="s">
        <v>87</v>
      </c>
      <c r="E104" t="s">
        <v>87</v>
      </c>
      <c r="F104" t="s">
        <v>156</v>
      </c>
      <c r="G104" t="s">
        <v>110</v>
      </c>
      <c r="H104" t="s">
        <v>318</v>
      </c>
    </row>
    <row r="105" spans="1:8" ht="12.75">
      <c r="A105" t="s">
        <v>319</v>
      </c>
      <c r="B105" t="s">
        <v>87</v>
      </c>
      <c r="C105" t="s">
        <v>87</v>
      </c>
      <c r="D105" t="s">
        <v>87</v>
      </c>
      <c r="E105" t="s">
        <v>87</v>
      </c>
      <c r="F105" t="s">
        <v>112</v>
      </c>
      <c r="G105" t="s">
        <v>320</v>
      </c>
      <c r="H105" t="s">
        <v>294</v>
      </c>
    </row>
    <row r="106" spans="1:8" ht="12.75">
      <c r="A106" t="s">
        <v>321</v>
      </c>
      <c r="B106" t="s">
        <v>87</v>
      </c>
      <c r="C106" t="s">
        <v>87</v>
      </c>
      <c r="D106" t="s">
        <v>87</v>
      </c>
      <c r="E106" t="s">
        <v>87</v>
      </c>
      <c r="F106" t="s">
        <v>147</v>
      </c>
      <c r="G106" t="s">
        <v>135</v>
      </c>
      <c r="H106" t="s">
        <v>296</v>
      </c>
    </row>
    <row r="107" spans="1:8" ht="12.75">
      <c r="A107" t="s">
        <v>322</v>
      </c>
      <c r="B107" t="s">
        <v>87</v>
      </c>
      <c r="C107" t="s">
        <v>87</v>
      </c>
      <c r="D107" t="s">
        <v>87</v>
      </c>
      <c r="E107" t="s">
        <v>87</v>
      </c>
      <c r="F107" t="s">
        <v>115</v>
      </c>
      <c r="G107" t="s">
        <v>323</v>
      </c>
      <c r="H107" t="s">
        <v>324</v>
      </c>
    </row>
    <row r="108" spans="1:8" ht="12.75">
      <c r="A108" t="s">
        <v>325</v>
      </c>
      <c r="B108" t="s">
        <v>87</v>
      </c>
      <c r="C108" t="s">
        <v>87</v>
      </c>
      <c r="D108" t="s">
        <v>87</v>
      </c>
      <c r="E108" t="s">
        <v>87</v>
      </c>
      <c r="F108" t="s">
        <v>326</v>
      </c>
      <c r="G108" t="s">
        <v>243</v>
      </c>
      <c r="H108" t="s">
        <v>327</v>
      </c>
    </row>
    <row r="109" spans="1:8" ht="12.75">
      <c r="A109" t="s">
        <v>328</v>
      </c>
      <c r="B109" t="s">
        <v>87</v>
      </c>
      <c r="C109" t="s">
        <v>87</v>
      </c>
      <c r="D109" t="s">
        <v>87</v>
      </c>
      <c r="E109" t="s">
        <v>87</v>
      </c>
      <c r="F109" t="s">
        <v>242</v>
      </c>
      <c r="G109" t="s">
        <v>320</v>
      </c>
      <c r="H109" t="s">
        <v>329</v>
      </c>
    </row>
    <row r="110" spans="1:8" ht="12.75">
      <c r="A110" t="s">
        <v>330</v>
      </c>
      <c r="B110" t="s">
        <v>87</v>
      </c>
      <c r="C110" t="s">
        <v>87</v>
      </c>
      <c r="D110" t="s">
        <v>87</v>
      </c>
      <c r="E110" t="s">
        <v>87</v>
      </c>
      <c r="F110" t="s">
        <v>147</v>
      </c>
      <c r="G110" t="s">
        <v>154</v>
      </c>
      <c r="H110" t="s">
        <v>331</v>
      </c>
    </row>
    <row r="111" spans="1:8" ht="12.75">
      <c r="A111" t="s">
        <v>332</v>
      </c>
      <c r="B111" t="s">
        <v>87</v>
      </c>
      <c r="C111" t="s">
        <v>87</v>
      </c>
      <c r="D111" t="s">
        <v>87</v>
      </c>
      <c r="E111" t="s">
        <v>87</v>
      </c>
      <c r="F111" t="s">
        <v>333</v>
      </c>
      <c r="G111" t="s">
        <v>334</v>
      </c>
      <c r="H111" t="s">
        <v>335</v>
      </c>
    </row>
    <row r="112" spans="1:8" ht="12.75">
      <c r="A112" t="s">
        <v>336</v>
      </c>
      <c r="B112" t="s">
        <v>87</v>
      </c>
      <c r="C112" t="s">
        <v>87</v>
      </c>
      <c r="D112" t="s">
        <v>87</v>
      </c>
      <c r="E112" t="s">
        <v>87</v>
      </c>
      <c r="F112" t="s">
        <v>156</v>
      </c>
      <c r="G112" t="s">
        <v>161</v>
      </c>
      <c r="H112" t="s">
        <v>252</v>
      </c>
    </row>
    <row r="113" spans="1:8" ht="12.75">
      <c r="A113" t="s">
        <v>337</v>
      </c>
      <c r="B113" t="s">
        <v>87</v>
      </c>
      <c r="C113" t="s">
        <v>87</v>
      </c>
      <c r="D113" t="s">
        <v>87</v>
      </c>
      <c r="E113" t="s">
        <v>87</v>
      </c>
      <c r="F113" t="s">
        <v>198</v>
      </c>
      <c r="G113" t="s">
        <v>196</v>
      </c>
      <c r="H113" t="s">
        <v>239</v>
      </c>
    </row>
    <row r="114" spans="1:8" ht="12.75">
      <c r="A114" t="s">
        <v>338</v>
      </c>
      <c r="B114" t="s">
        <v>87</v>
      </c>
      <c r="C114" t="s">
        <v>87</v>
      </c>
      <c r="D114" t="s">
        <v>87</v>
      </c>
      <c r="E114" t="s">
        <v>87</v>
      </c>
      <c r="F114" t="s">
        <v>156</v>
      </c>
      <c r="G114" t="s">
        <v>339</v>
      </c>
      <c r="H114" t="s">
        <v>161</v>
      </c>
    </row>
    <row r="115" spans="1:8" ht="12.75">
      <c r="A115" t="s">
        <v>340</v>
      </c>
      <c r="B115" t="s">
        <v>87</v>
      </c>
      <c r="C115" t="s">
        <v>87</v>
      </c>
      <c r="D115" t="s">
        <v>87</v>
      </c>
      <c r="E115" t="s">
        <v>87</v>
      </c>
      <c r="F115" t="s">
        <v>94</v>
      </c>
      <c r="G115" t="s">
        <v>195</v>
      </c>
      <c r="H115" t="s">
        <v>184</v>
      </c>
    </row>
    <row r="116" spans="1:8" ht="12.75">
      <c r="A116" t="s">
        <v>341</v>
      </c>
      <c r="B116" t="s">
        <v>87</v>
      </c>
      <c r="C116" t="s">
        <v>87</v>
      </c>
      <c r="D116" t="s">
        <v>87</v>
      </c>
      <c r="E116" t="s">
        <v>87</v>
      </c>
      <c r="F116" t="s">
        <v>98</v>
      </c>
      <c r="G116" t="s">
        <v>342</v>
      </c>
      <c r="H116" t="s">
        <v>232</v>
      </c>
    </row>
    <row r="117" spans="1:8" ht="12.75">
      <c r="A117" t="s">
        <v>343</v>
      </c>
      <c r="B117" t="s">
        <v>87</v>
      </c>
      <c r="C117" t="s">
        <v>87</v>
      </c>
      <c r="D117" t="s">
        <v>87</v>
      </c>
      <c r="E117" t="s">
        <v>87</v>
      </c>
      <c r="F117" t="s">
        <v>115</v>
      </c>
      <c r="G117" t="s">
        <v>344</v>
      </c>
      <c r="H117" t="s">
        <v>193</v>
      </c>
    </row>
    <row r="118" spans="1:8" ht="12.75">
      <c r="A118" t="s">
        <v>345</v>
      </c>
      <c r="B118" t="s">
        <v>87</v>
      </c>
      <c r="C118" t="s">
        <v>87</v>
      </c>
      <c r="D118" t="s">
        <v>87</v>
      </c>
      <c r="E118" t="s">
        <v>87</v>
      </c>
      <c r="F118" t="s">
        <v>100</v>
      </c>
      <c r="G118" t="s">
        <v>233</v>
      </c>
      <c r="H118" t="s">
        <v>346</v>
      </c>
    </row>
    <row r="119" spans="1:8" s="31" customFormat="1" ht="12.75">
      <c r="A119" s="31" t="s">
        <v>347</v>
      </c>
      <c r="B119" s="31" t="s">
        <v>87</v>
      </c>
      <c r="C119" s="31" t="s">
        <v>87</v>
      </c>
      <c r="D119" s="31" t="s">
        <v>87</v>
      </c>
      <c r="E119" s="31" t="s">
        <v>87</v>
      </c>
      <c r="F119" s="31" t="s">
        <v>147</v>
      </c>
      <c r="G119" s="31" t="s">
        <v>210</v>
      </c>
      <c r="H119" s="31" t="s">
        <v>121</v>
      </c>
    </row>
    <row r="120" spans="1:8" ht="12.75">
      <c r="A120" t="s">
        <v>348</v>
      </c>
      <c r="B120" t="s">
        <v>87</v>
      </c>
      <c r="C120" t="s">
        <v>87</v>
      </c>
      <c r="D120" t="s">
        <v>87</v>
      </c>
      <c r="E120" t="s">
        <v>87</v>
      </c>
      <c r="F120" t="s">
        <v>137</v>
      </c>
      <c r="G120" t="s">
        <v>349</v>
      </c>
      <c r="H120" t="s">
        <v>350</v>
      </c>
    </row>
    <row r="121" spans="1:8" ht="12.75">
      <c r="A121" t="s">
        <v>351</v>
      </c>
      <c r="B121" t="s">
        <v>87</v>
      </c>
      <c r="C121" t="s">
        <v>87</v>
      </c>
      <c r="D121" t="s">
        <v>87</v>
      </c>
      <c r="E121" t="s">
        <v>87</v>
      </c>
      <c r="F121" t="s">
        <v>333</v>
      </c>
      <c r="G121" t="s">
        <v>352</v>
      </c>
      <c r="H121" t="s">
        <v>353</v>
      </c>
    </row>
    <row r="122" spans="1:8" ht="12.75">
      <c r="A122" t="s">
        <v>354</v>
      </c>
      <c r="B122" t="s">
        <v>87</v>
      </c>
      <c r="C122" t="s">
        <v>87</v>
      </c>
      <c r="D122" t="s">
        <v>87</v>
      </c>
      <c r="E122" t="s">
        <v>87</v>
      </c>
      <c r="F122" t="s">
        <v>333</v>
      </c>
      <c r="G122" t="s">
        <v>355</v>
      </c>
      <c r="H122" t="s">
        <v>210</v>
      </c>
    </row>
    <row r="123" spans="1:8" ht="12.75">
      <c r="A123" t="s">
        <v>356</v>
      </c>
      <c r="B123" t="s">
        <v>87</v>
      </c>
      <c r="C123" t="s">
        <v>87</v>
      </c>
      <c r="D123" t="s">
        <v>87</v>
      </c>
      <c r="E123" t="s">
        <v>87</v>
      </c>
      <c r="F123" t="s">
        <v>106</v>
      </c>
      <c r="G123" t="s">
        <v>202</v>
      </c>
      <c r="H123" t="s">
        <v>342</v>
      </c>
    </row>
    <row r="124" spans="1:8" ht="12.75">
      <c r="A124" t="s">
        <v>357</v>
      </c>
      <c r="B124" t="s">
        <v>87</v>
      </c>
      <c r="C124" t="s">
        <v>87</v>
      </c>
      <c r="D124" t="s">
        <v>87</v>
      </c>
      <c r="E124" t="s">
        <v>87</v>
      </c>
      <c r="F124" t="s">
        <v>358</v>
      </c>
      <c r="G124" t="s">
        <v>359</v>
      </c>
      <c r="H124" t="s">
        <v>360</v>
      </c>
    </row>
    <row r="125" spans="1:8" ht="12.75">
      <c r="A125" t="s">
        <v>361</v>
      </c>
      <c r="B125" t="s">
        <v>87</v>
      </c>
      <c r="C125" t="s">
        <v>87</v>
      </c>
      <c r="D125" t="s">
        <v>87</v>
      </c>
      <c r="E125" t="s">
        <v>87</v>
      </c>
      <c r="F125" t="s">
        <v>156</v>
      </c>
      <c r="G125" t="s">
        <v>362</v>
      </c>
      <c r="H125" t="s">
        <v>363</v>
      </c>
    </row>
    <row r="126" spans="1:8" ht="12.75">
      <c r="A126" t="s">
        <v>364</v>
      </c>
      <c r="B126" t="s">
        <v>87</v>
      </c>
      <c r="C126" t="s">
        <v>87</v>
      </c>
      <c r="D126" t="s">
        <v>87</v>
      </c>
      <c r="E126" t="s">
        <v>87</v>
      </c>
      <c r="F126" t="s">
        <v>365</v>
      </c>
      <c r="G126" t="s">
        <v>366</v>
      </c>
      <c r="H126" t="s">
        <v>199</v>
      </c>
    </row>
    <row r="127" spans="1:8" ht="12.75">
      <c r="A127" t="s">
        <v>367</v>
      </c>
      <c r="B127" t="s">
        <v>87</v>
      </c>
      <c r="C127" t="s">
        <v>87</v>
      </c>
      <c r="D127" t="s">
        <v>87</v>
      </c>
      <c r="E127" t="s">
        <v>87</v>
      </c>
      <c r="F127" t="s">
        <v>112</v>
      </c>
      <c r="G127" t="s">
        <v>368</v>
      </c>
      <c r="H127" t="s">
        <v>369</v>
      </c>
    </row>
    <row r="128" spans="1:8" ht="12.75">
      <c r="A128" t="s">
        <v>370</v>
      </c>
      <c r="B128" t="s">
        <v>87</v>
      </c>
      <c r="C128" t="s">
        <v>87</v>
      </c>
      <c r="D128" t="s">
        <v>87</v>
      </c>
      <c r="E128" t="s">
        <v>87</v>
      </c>
      <c r="F128" t="s">
        <v>141</v>
      </c>
      <c r="G128" t="s">
        <v>371</v>
      </c>
      <c r="H128" t="s">
        <v>372</v>
      </c>
    </row>
    <row r="129" spans="1:8" ht="12.75">
      <c r="A129" t="s">
        <v>373</v>
      </c>
      <c r="B129" t="s">
        <v>87</v>
      </c>
      <c r="C129" t="s">
        <v>87</v>
      </c>
      <c r="D129" t="s">
        <v>87</v>
      </c>
      <c r="E129" t="s">
        <v>87</v>
      </c>
      <c r="F129" t="s">
        <v>173</v>
      </c>
      <c r="G129" t="s">
        <v>368</v>
      </c>
      <c r="H129" t="s">
        <v>352</v>
      </c>
    </row>
    <row r="130" spans="1:8" ht="12.75">
      <c r="A130" t="s">
        <v>374</v>
      </c>
      <c r="B130" t="s">
        <v>87</v>
      </c>
      <c r="C130" t="s">
        <v>87</v>
      </c>
      <c r="D130" t="s">
        <v>87</v>
      </c>
      <c r="E130" t="s">
        <v>87</v>
      </c>
      <c r="F130" t="s">
        <v>112</v>
      </c>
      <c r="G130" t="s">
        <v>375</v>
      </c>
      <c r="H130" t="s">
        <v>355</v>
      </c>
    </row>
    <row r="131" spans="1:8" s="31" customFormat="1" ht="12.75">
      <c r="A131" s="31" t="s">
        <v>376</v>
      </c>
      <c r="B131" s="31" t="s">
        <v>87</v>
      </c>
      <c r="C131" s="31" t="s">
        <v>87</v>
      </c>
      <c r="D131" s="31" t="s">
        <v>87</v>
      </c>
      <c r="E131" s="31" t="s">
        <v>87</v>
      </c>
      <c r="F131" s="31" t="s">
        <v>147</v>
      </c>
      <c r="G131" s="31" t="s">
        <v>375</v>
      </c>
      <c r="H131" s="31" t="s">
        <v>371</v>
      </c>
    </row>
    <row r="132" spans="1:8" ht="12.75">
      <c r="A132" t="s">
        <v>377</v>
      </c>
      <c r="B132" t="s">
        <v>87</v>
      </c>
      <c r="C132" t="s">
        <v>87</v>
      </c>
      <c r="D132" t="s">
        <v>87</v>
      </c>
      <c r="E132" t="s">
        <v>87</v>
      </c>
      <c r="F132" t="s">
        <v>106</v>
      </c>
      <c r="G132" t="s">
        <v>378</v>
      </c>
      <c r="H132" t="s">
        <v>359</v>
      </c>
    </row>
    <row r="133" spans="1:8" ht="12.75">
      <c r="A133" t="s">
        <v>379</v>
      </c>
      <c r="B133" t="s">
        <v>87</v>
      </c>
      <c r="C133" t="s">
        <v>87</v>
      </c>
      <c r="D133" t="s">
        <v>87</v>
      </c>
      <c r="E133" t="s">
        <v>87</v>
      </c>
      <c r="F133" t="s">
        <v>115</v>
      </c>
      <c r="G133" t="s">
        <v>380</v>
      </c>
      <c r="H133" t="s">
        <v>381</v>
      </c>
    </row>
    <row r="134" spans="1:8" ht="12.75">
      <c r="A134" t="s">
        <v>382</v>
      </c>
      <c r="B134" t="s">
        <v>87</v>
      </c>
      <c r="C134" t="s">
        <v>87</v>
      </c>
      <c r="D134" t="s">
        <v>87</v>
      </c>
      <c r="E134" t="s">
        <v>87</v>
      </c>
      <c r="F134" t="s">
        <v>171</v>
      </c>
      <c r="G134" t="s">
        <v>378</v>
      </c>
      <c r="H134" t="s">
        <v>383</v>
      </c>
    </row>
    <row r="135" spans="1:8" ht="12.75">
      <c r="A135" t="s">
        <v>384</v>
      </c>
      <c r="B135" t="s">
        <v>87</v>
      </c>
      <c r="C135" t="s">
        <v>87</v>
      </c>
      <c r="D135" t="s">
        <v>87</v>
      </c>
      <c r="E135" t="s">
        <v>87</v>
      </c>
      <c r="F135" t="s">
        <v>223</v>
      </c>
      <c r="G135" t="s">
        <v>385</v>
      </c>
      <c r="H135" t="s">
        <v>386</v>
      </c>
    </row>
    <row r="136" spans="1:8" ht="12.75">
      <c r="A136" t="s">
        <v>387</v>
      </c>
      <c r="B136" t="s">
        <v>87</v>
      </c>
      <c r="C136" t="s">
        <v>87</v>
      </c>
      <c r="D136" t="s">
        <v>87</v>
      </c>
      <c r="E136" t="s">
        <v>87</v>
      </c>
      <c r="F136" t="s">
        <v>98</v>
      </c>
      <c r="G136" t="s">
        <v>380</v>
      </c>
      <c r="H136" t="s">
        <v>375</v>
      </c>
    </row>
    <row r="137" spans="1:8" ht="12.75">
      <c r="A137" t="s">
        <v>388</v>
      </c>
      <c r="B137" t="s">
        <v>87</v>
      </c>
      <c r="C137" t="s">
        <v>87</v>
      </c>
      <c r="D137" t="s">
        <v>87</v>
      </c>
      <c r="E137" t="s">
        <v>87</v>
      </c>
      <c r="F137" t="s">
        <v>277</v>
      </c>
      <c r="G137" t="s">
        <v>90</v>
      </c>
      <c r="H137" t="s">
        <v>389</v>
      </c>
    </row>
    <row r="138" spans="1:8" ht="12.75">
      <c r="A138" t="s">
        <v>390</v>
      </c>
      <c r="B138" t="s">
        <v>87</v>
      </c>
      <c r="C138" t="s">
        <v>87</v>
      </c>
      <c r="D138" t="s">
        <v>87</v>
      </c>
      <c r="E138" t="s">
        <v>87</v>
      </c>
      <c r="F138" t="s">
        <v>156</v>
      </c>
      <c r="G138" t="s">
        <v>391</v>
      </c>
      <c r="H138" t="s">
        <v>392</v>
      </c>
    </row>
    <row r="139" spans="1:8" ht="12.75">
      <c r="A139" t="s">
        <v>393</v>
      </c>
      <c r="B139" t="s">
        <v>87</v>
      </c>
      <c r="C139" t="s">
        <v>87</v>
      </c>
      <c r="D139" t="s">
        <v>87</v>
      </c>
      <c r="E139" t="s">
        <v>87</v>
      </c>
      <c r="F139" t="s">
        <v>333</v>
      </c>
      <c r="G139" t="s">
        <v>394</v>
      </c>
      <c r="H139" t="s">
        <v>395</v>
      </c>
    </row>
    <row r="140" spans="1:8" ht="12.75">
      <c r="A140" t="s">
        <v>396</v>
      </c>
      <c r="B140" t="s">
        <v>87</v>
      </c>
      <c r="C140" t="s">
        <v>87</v>
      </c>
      <c r="D140" t="s">
        <v>87</v>
      </c>
      <c r="E140" t="s">
        <v>87</v>
      </c>
      <c r="F140" t="s">
        <v>156</v>
      </c>
      <c r="G140" t="s">
        <v>397</v>
      </c>
      <c r="H140" t="s">
        <v>398</v>
      </c>
    </row>
    <row r="141" spans="1:8" ht="12.75">
      <c r="A141" t="s">
        <v>399</v>
      </c>
      <c r="B141" t="s">
        <v>87</v>
      </c>
      <c r="C141" t="s">
        <v>87</v>
      </c>
      <c r="D141" t="s">
        <v>87</v>
      </c>
      <c r="E141" t="s">
        <v>87</v>
      </c>
      <c r="F141" t="s">
        <v>168</v>
      </c>
      <c r="G141" t="s">
        <v>400</v>
      </c>
      <c r="H141" t="s">
        <v>380</v>
      </c>
    </row>
    <row r="142" spans="1:8" ht="12.75">
      <c r="A142" t="s">
        <v>401</v>
      </c>
      <c r="B142" t="s">
        <v>87</v>
      </c>
      <c r="C142" t="s">
        <v>87</v>
      </c>
      <c r="D142" t="s">
        <v>87</v>
      </c>
      <c r="E142" t="s">
        <v>87</v>
      </c>
      <c r="F142" t="s">
        <v>94</v>
      </c>
      <c r="G142" t="s">
        <v>378</v>
      </c>
      <c r="H142" t="s">
        <v>380</v>
      </c>
    </row>
    <row r="143" spans="1:8" s="31" customFormat="1" ht="12.75">
      <c r="A143" s="31" t="s">
        <v>402</v>
      </c>
      <c r="B143" s="31" t="s">
        <v>87</v>
      </c>
      <c r="C143" s="31" t="s">
        <v>87</v>
      </c>
      <c r="D143" s="31" t="s">
        <v>87</v>
      </c>
      <c r="E143" s="31" t="s">
        <v>87</v>
      </c>
      <c r="F143" s="31" t="s">
        <v>168</v>
      </c>
      <c r="G143" s="31" t="s">
        <v>403</v>
      </c>
      <c r="H143" s="31" t="s">
        <v>394</v>
      </c>
    </row>
    <row r="144" spans="1:8" ht="12.75">
      <c r="A144" t="s">
        <v>404</v>
      </c>
      <c r="B144" t="s">
        <v>87</v>
      </c>
      <c r="C144" t="s">
        <v>87</v>
      </c>
      <c r="D144" t="s">
        <v>87</v>
      </c>
      <c r="E144" t="s">
        <v>87</v>
      </c>
      <c r="F144" t="s">
        <v>171</v>
      </c>
      <c r="G144" t="s">
        <v>391</v>
      </c>
      <c r="H144" t="s">
        <v>397</v>
      </c>
    </row>
    <row r="145" spans="1:8" ht="12.75">
      <c r="A145" t="s">
        <v>405</v>
      </c>
      <c r="B145" t="s">
        <v>87</v>
      </c>
      <c r="C145" t="s">
        <v>87</v>
      </c>
      <c r="D145" t="s">
        <v>87</v>
      </c>
      <c r="E145" t="s">
        <v>87</v>
      </c>
      <c r="F145" t="s">
        <v>106</v>
      </c>
      <c r="G145" t="s">
        <v>380</v>
      </c>
      <c r="H145" t="s">
        <v>394</v>
      </c>
    </row>
    <row r="146" spans="1:8" ht="12.75">
      <c r="A146" t="s">
        <v>406</v>
      </c>
      <c r="B146" t="s">
        <v>87</v>
      </c>
      <c r="C146" t="s">
        <v>87</v>
      </c>
      <c r="D146" t="s">
        <v>87</v>
      </c>
      <c r="E146" t="s">
        <v>87</v>
      </c>
      <c r="F146" t="s">
        <v>173</v>
      </c>
      <c r="G146" t="s">
        <v>407</v>
      </c>
      <c r="H146" t="s">
        <v>397</v>
      </c>
    </row>
    <row r="147" spans="1:8" ht="12.75">
      <c r="A147" t="s">
        <v>408</v>
      </c>
      <c r="B147" t="s">
        <v>87</v>
      </c>
      <c r="C147" t="s">
        <v>87</v>
      </c>
      <c r="D147" t="s">
        <v>87</v>
      </c>
      <c r="E147" t="s">
        <v>87</v>
      </c>
      <c r="F147" t="s">
        <v>156</v>
      </c>
      <c r="G147" t="s">
        <v>409</v>
      </c>
      <c r="H147" t="s">
        <v>391</v>
      </c>
    </row>
    <row r="148" spans="1:8" ht="12.75">
      <c r="A148" t="s">
        <v>410</v>
      </c>
      <c r="B148" t="s">
        <v>87</v>
      </c>
      <c r="C148" t="s">
        <v>87</v>
      </c>
      <c r="D148" t="s">
        <v>87</v>
      </c>
      <c r="E148" t="s">
        <v>87</v>
      </c>
      <c r="F148" t="s">
        <v>156</v>
      </c>
      <c r="G148" t="s">
        <v>90</v>
      </c>
      <c r="H148" t="s">
        <v>391</v>
      </c>
    </row>
    <row r="149" spans="1:8" ht="12.75">
      <c r="A149" t="s">
        <v>411</v>
      </c>
      <c r="B149" t="s">
        <v>87</v>
      </c>
      <c r="C149" t="s">
        <v>87</v>
      </c>
      <c r="D149" t="s">
        <v>87</v>
      </c>
      <c r="E149" t="s">
        <v>87</v>
      </c>
      <c r="F149" t="s">
        <v>223</v>
      </c>
      <c r="G149" t="s">
        <v>398</v>
      </c>
      <c r="H149" t="s">
        <v>391</v>
      </c>
    </row>
    <row r="150" spans="1:8" ht="12.75">
      <c r="A150" t="s">
        <v>412</v>
      </c>
      <c r="B150" t="s">
        <v>87</v>
      </c>
      <c r="C150" t="s">
        <v>87</v>
      </c>
      <c r="D150" t="s">
        <v>87</v>
      </c>
      <c r="E150" t="s">
        <v>87</v>
      </c>
      <c r="F150" t="s">
        <v>94</v>
      </c>
      <c r="G150" t="s">
        <v>413</v>
      </c>
      <c r="H150" t="s">
        <v>397</v>
      </c>
    </row>
    <row r="151" spans="1:8" ht="12.75">
      <c r="A151" t="s">
        <v>414</v>
      </c>
      <c r="B151" t="s">
        <v>87</v>
      </c>
      <c r="C151" t="s">
        <v>87</v>
      </c>
      <c r="D151" t="s">
        <v>87</v>
      </c>
      <c r="E151" t="s">
        <v>87</v>
      </c>
      <c r="F151" t="s">
        <v>106</v>
      </c>
      <c r="G151" t="s">
        <v>415</v>
      </c>
      <c r="H151" t="s">
        <v>394</v>
      </c>
    </row>
    <row r="152" spans="1:8" ht="12.75">
      <c r="A152" t="s">
        <v>416</v>
      </c>
      <c r="B152" t="s">
        <v>87</v>
      </c>
      <c r="C152" t="s">
        <v>87</v>
      </c>
      <c r="D152" t="s">
        <v>87</v>
      </c>
      <c r="E152" t="s">
        <v>87</v>
      </c>
      <c r="F152" t="s">
        <v>115</v>
      </c>
      <c r="G152" t="s">
        <v>366</v>
      </c>
      <c r="H152" t="s">
        <v>398</v>
      </c>
    </row>
    <row r="153" spans="1:8" ht="12.75">
      <c r="A153" t="s">
        <v>417</v>
      </c>
      <c r="B153" t="s">
        <v>87</v>
      </c>
      <c r="C153" t="s">
        <v>87</v>
      </c>
      <c r="D153" t="s">
        <v>87</v>
      </c>
      <c r="E153" t="s">
        <v>87</v>
      </c>
      <c r="F153" t="s">
        <v>112</v>
      </c>
      <c r="G153" t="s">
        <v>383</v>
      </c>
      <c r="H153" t="s">
        <v>398</v>
      </c>
    </row>
    <row r="154" spans="1:8" ht="12.75">
      <c r="A154" t="s">
        <v>418</v>
      </c>
      <c r="B154" t="s">
        <v>87</v>
      </c>
      <c r="C154" t="s">
        <v>87</v>
      </c>
      <c r="D154" t="s">
        <v>87</v>
      </c>
      <c r="E154" t="s">
        <v>87</v>
      </c>
      <c r="F154" t="s">
        <v>171</v>
      </c>
      <c r="G154" t="s">
        <v>419</v>
      </c>
      <c r="H154" t="s">
        <v>395</v>
      </c>
    </row>
    <row r="155" spans="1:8" s="31" customFormat="1" ht="12.75">
      <c r="A155" s="31" t="s">
        <v>420</v>
      </c>
      <c r="B155" s="31" t="s">
        <v>87</v>
      </c>
      <c r="C155" s="31" t="s">
        <v>87</v>
      </c>
      <c r="D155" s="31" t="s">
        <v>87</v>
      </c>
      <c r="E155" s="31" t="s">
        <v>87</v>
      </c>
      <c r="F155" s="31" t="s">
        <v>333</v>
      </c>
      <c r="G155" s="31" t="s">
        <v>371</v>
      </c>
      <c r="H155" s="31" t="s">
        <v>392</v>
      </c>
    </row>
    <row r="156" spans="1:8" ht="12.75">
      <c r="A156" t="s">
        <v>421</v>
      </c>
      <c r="B156" t="s">
        <v>87</v>
      </c>
      <c r="C156" t="s">
        <v>87</v>
      </c>
      <c r="D156" t="s">
        <v>87</v>
      </c>
      <c r="E156" t="s">
        <v>87</v>
      </c>
      <c r="F156" t="s">
        <v>177</v>
      </c>
      <c r="G156" t="s">
        <v>422</v>
      </c>
      <c r="H156" t="s">
        <v>415</v>
      </c>
    </row>
    <row r="157" spans="1:8" ht="12.75">
      <c r="A157" t="s">
        <v>423</v>
      </c>
      <c r="B157" t="s">
        <v>87</v>
      </c>
      <c r="C157" t="s">
        <v>87</v>
      </c>
      <c r="D157" t="s">
        <v>87</v>
      </c>
      <c r="E157" t="s">
        <v>87</v>
      </c>
      <c r="F157" t="s">
        <v>106</v>
      </c>
      <c r="G157" t="s">
        <v>202</v>
      </c>
      <c r="H157" t="s">
        <v>386</v>
      </c>
    </row>
    <row r="158" spans="1:8" ht="12.75">
      <c r="A158" t="s">
        <v>424</v>
      </c>
      <c r="B158" t="s">
        <v>87</v>
      </c>
      <c r="C158" t="s">
        <v>87</v>
      </c>
      <c r="D158" t="s">
        <v>87</v>
      </c>
      <c r="E158" t="s">
        <v>87</v>
      </c>
      <c r="F158" t="s">
        <v>94</v>
      </c>
      <c r="G158" t="s">
        <v>425</v>
      </c>
      <c r="H158" t="s">
        <v>383</v>
      </c>
    </row>
    <row r="159" spans="1:8" ht="12.75">
      <c r="A159" t="s">
        <v>426</v>
      </c>
      <c r="B159" t="s">
        <v>87</v>
      </c>
      <c r="C159" t="s">
        <v>87</v>
      </c>
      <c r="D159" t="s">
        <v>87</v>
      </c>
      <c r="E159" t="s">
        <v>87</v>
      </c>
      <c r="F159" t="s">
        <v>115</v>
      </c>
      <c r="G159" t="s">
        <v>427</v>
      </c>
      <c r="H159" t="s">
        <v>368</v>
      </c>
    </row>
    <row r="160" spans="1:8" ht="12.75">
      <c r="A160" t="s">
        <v>428</v>
      </c>
      <c r="B160" t="s">
        <v>87</v>
      </c>
      <c r="C160" t="s">
        <v>87</v>
      </c>
      <c r="D160" t="s">
        <v>87</v>
      </c>
      <c r="E160" t="s">
        <v>87</v>
      </c>
      <c r="F160" t="s">
        <v>198</v>
      </c>
      <c r="G160" t="s">
        <v>372</v>
      </c>
      <c r="H160" t="s">
        <v>371</v>
      </c>
    </row>
    <row r="161" spans="1:8" ht="12.75">
      <c r="A161" t="s">
        <v>429</v>
      </c>
      <c r="B161" t="s">
        <v>87</v>
      </c>
      <c r="C161" t="s">
        <v>87</v>
      </c>
      <c r="D161" t="s">
        <v>87</v>
      </c>
      <c r="E161" t="s">
        <v>87</v>
      </c>
      <c r="F161" t="s">
        <v>182</v>
      </c>
      <c r="G161" t="s">
        <v>427</v>
      </c>
      <c r="H161" t="s">
        <v>430</v>
      </c>
    </row>
    <row r="162" spans="1:8" ht="12.75">
      <c r="A162" t="s">
        <v>431</v>
      </c>
      <c r="B162" t="s">
        <v>87</v>
      </c>
      <c r="C162" t="s">
        <v>87</v>
      </c>
      <c r="D162" t="s">
        <v>87</v>
      </c>
      <c r="E162" t="s">
        <v>87</v>
      </c>
      <c r="F162" t="s">
        <v>112</v>
      </c>
      <c r="G162" t="s">
        <v>369</v>
      </c>
      <c r="H162" t="s">
        <v>355</v>
      </c>
    </row>
    <row r="163" spans="1:8" ht="12.75">
      <c r="A163" t="s">
        <v>432</v>
      </c>
      <c r="B163" t="s">
        <v>87</v>
      </c>
      <c r="C163" t="s">
        <v>87</v>
      </c>
      <c r="D163" t="s">
        <v>87</v>
      </c>
      <c r="E163" t="s">
        <v>87</v>
      </c>
      <c r="F163" t="s">
        <v>100</v>
      </c>
      <c r="G163" t="s">
        <v>433</v>
      </c>
      <c r="H163" t="s">
        <v>434</v>
      </c>
    </row>
    <row r="164" spans="1:8" ht="12.75">
      <c r="A164" t="s">
        <v>435</v>
      </c>
      <c r="B164" t="s">
        <v>87</v>
      </c>
      <c r="C164" t="s">
        <v>87</v>
      </c>
      <c r="D164" t="s">
        <v>87</v>
      </c>
      <c r="E164" t="s">
        <v>87</v>
      </c>
      <c r="F164" t="s">
        <v>198</v>
      </c>
      <c r="G164" t="s">
        <v>436</v>
      </c>
      <c r="H164" t="s">
        <v>425</v>
      </c>
    </row>
    <row r="165" spans="1:8" ht="12.75">
      <c r="A165" t="s">
        <v>437</v>
      </c>
      <c r="B165" t="s">
        <v>87</v>
      </c>
      <c r="C165" t="s">
        <v>87</v>
      </c>
      <c r="D165" t="s">
        <v>87</v>
      </c>
      <c r="E165" t="s">
        <v>87</v>
      </c>
      <c r="F165" t="s">
        <v>223</v>
      </c>
      <c r="G165" t="s">
        <v>434</v>
      </c>
      <c r="H165" t="s">
        <v>438</v>
      </c>
    </row>
    <row r="166" spans="1:8" ht="12.75">
      <c r="A166" t="s">
        <v>439</v>
      </c>
      <c r="B166" t="s">
        <v>87</v>
      </c>
      <c r="C166" t="s">
        <v>87</v>
      </c>
      <c r="D166" t="s">
        <v>87</v>
      </c>
      <c r="E166" t="s">
        <v>87</v>
      </c>
      <c r="F166" t="s">
        <v>112</v>
      </c>
      <c r="G166" t="s">
        <v>430</v>
      </c>
      <c r="H166" t="s">
        <v>438</v>
      </c>
    </row>
    <row r="167" spans="1:8" s="31" customFormat="1" ht="12.75">
      <c r="A167" s="31" t="s">
        <v>440</v>
      </c>
      <c r="B167" s="31" t="s">
        <v>87</v>
      </c>
      <c r="C167" s="31" t="s">
        <v>87</v>
      </c>
      <c r="D167" s="31" t="s">
        <v>87</v>
      </c>
      <c r="E167" s="31" t="s">
        <v>87</v>
      </c>
      <c r="F167" s="31" t="s">
        <v>115</v>
      </c>
      <c r="G167" s="31" t="s">
        <v>205</v>
      </c>
      <c r="H167" s="31" t="s">
        <v>438</v>
      </c>
    </row>
    <row r="168" spans="1:8" ht="12.75">
      <c r="A168" t="s">
        <v>441</v>
      </c>
      <c r="B168" t="s">
        <v>87</v>
      </c>
      <c r="C168" t="s">
        <v>87</v>
      </c>
      <c r="D168" t="s">
        <v>87</v>
      </c>
      <c r="E168" t="s">
        <v>87</v>
      </c>
      <c r="F168" t="s">
        <v>242</v>
      </c>
      <c r="G168" t="s">
        <v>434</v>
      </c>
      <c r="H168" t="s">
        <v>438</v>
      </c>
    </row>
    <row r="169" spans="1:8" ht="12.75">
      <c r="A169" t="s">
        <v>442</v>
      </c>
      <c r="B169" t="s">
        <v>87</v>
      </c>
      <c r="C169" t="s">
        <v>87</v>
      </c>
      <c r="D169" t="s">
        <v>87</v>
      </c>
      <c r="E169" t="s">
        <v>87</v>
      </c>
      <c r="F169" t="s">
        <v>108</v>
      </c>
      <c r="G169" t="s">
        <v>209</v>
      </c>
      <c r="H169" t="s">
        <v>436</v>
      </c>
    </row>
    <row r="170" spans="1:8" ht="12.75">
      <c r="A170" t="s">
        <v>443</v>
      </c>
      <c r="B170" t="s">
        <v>87</v>
      </c>
      <c r="C170" t="s">
        <v>87</v>
      </c>
      <c r="D170" t="s">
        <v>87</v>
      </c>
      <c r="E170" t="s">
        <v>87</v>
      </c>
      <c r="F170" t="s">
        <v>223</v>
      </c>
      <c r="G170" t="s">
        <v>444</v>
      </c>
      <c r="H170" t="s">
        <v>436</v>
      </c>
    </row>
    <row r="171" spans="1:8" ht="12.75">
      <c r="A171" t="s">
        <v>445</v>
      </c>
      <c r="B171" t="s">
        <v>87</v>
      </c>
      <c r="C171" t="s">
        <v>87</v>
      </c>
      <c r="D171" t="s">
        <v>87</v>
      </c>
      <c r="E171" t="s">
        <v>87</v>
      </c>
      <c r="F171" t="s">
        <v>168</v>
      </c>
      <c r="G171" t="s">
        <v>427</v>
      </c>
      <c r="H171" t="s">
        <v>436</v>
      </c>
    </row>
    <row r="172" spans="1:8" ht="12.75">
      <c r="A172" t="s">
        <v>446</v>
      </c>
      <c r="B172" t="s">
        <v>87</v>
      </c>
      <c r="C172" t="s">
        <v>87</v>
      </c>
      <c r="D172" t="s">
        <v>87</v>
      </c>
      <c r="E172" t="s">
        <v>87</v>
      </c>
      <c r="F172" t="s">
        <v>115</v>
      </c>
      <c r="G172" t="s">
        <v>447</v>
      </c>
      <c r="H172" t="s">
        <v>448</v>
      </c>
    </row>
    <row r="173" spans="1:8" ht="12.75">
      <c r="A173" t="s">
        <v>449</v>
      </c>
      <c r="B173" t="s">
        <v>87</v>
      </c>
      <c r="C173" t="s">
        <v>87</v>
      </c>
      <c r="D173" t="s">
        <v>87</v>
      </c>
      <c r="E173" t="s">
        <v>87</v>
      </c>
      <c r="F173" t="s">
        <v>156</v>
      </c>
      <c r="G173" t="s">
        <v>199</v>
      </c>
      <c r="H173" t="s">
        <v>372</v>
      </c>
    </row>
    <row r="174" spans="1:8" ht="12.75">
      <c r="A174" t="s">
        <v>450</v>
      </c>
      <c r="B174" t="s">
        <v>87</v>
      </c>
      <c r="C174" t="s">
        <v>87</v>
      </c>
      <c r="D174" t="s">
        <v>87</v>
      </c>
      <c r="E174" t="s">
        <v>87</v>
      </c>
      <c r="F174" t="s">
        <v>182</v>
      </c>
      <c r="G174" t="s">
        <v>451</v>
      </c>
      <c r="H174" t="s">
        <v>372</v>
      </c>
    </row>
    <row r="175" spans="1:8" ht="12.75">
      <c r="A175" t="s">
        <v>452</v>
      </c>
      <c r="B175" t="s">
        <v>87</v>
      </c>
      <c r="C175" t="s">
        <v>87</v>
      </c>
      <c r="D175" t="s">
        <v>87</v>
      </c>
      <c r="E175" t="s">
        <v>87</v>
      </c>
      <c r="F175" t="s">
        <v>333</v>
      </c>
      <c r="G175" t="s">
        <v>372</v>
      </c>
      <c r="H175" t="s">
        <v>372</v>
      </c>
    </row>
    <row r="176" spans="1:8" ht="12.75">
      <c r="A176" t="s">
        <v>453</v>
      </c>
      <c r="B176" t="s">
        <v>87</v>
      </c>
      <c r="C176" t="s">
        <v>87</v>
      </c>
      <c r="D176" t="s">
        <v>87</v>
      </c>
      <c r="E176" t="s">
        <v>87</v>
      </c>
      <c r="F176" t="s">
        <v>168</v>
      </c>
      <c r="G176" t="s">
        <v>454</v>
      </c>
      <c r="H176" t="s">
        <v>444</v>
      </c>
    </row>
    <row r="177" spans="1:8" ht="12.75">
      <c r="A177" t="s">
        <v>455</v>
      </c>
      <c r="B177" t="s">
        <v>87</v>
      </c>
      <c r="C177" t="s">
        <v>87</v>
      </c>
      <c r="D177" t="s">
        <v>87</v>
      </c>
      <c r="E177" t="s">
        <v>87</v>
      </c>
      <c r="F177" t="s">
        <v>168</v>
      </c>
      <c r="G177" t="s">
        <v>456</v>
      </c>
      <c r="H177" t="s">
        <v>427</v>
      </c>
    </row>
    <row r="178" spans="1:8" ht="12.75">
      <c r="A178" t="s">
        <v>457</v>
      </c>
      <c r="B178" t="s">
        <v>87</v>
      </c>
      <c r="C178" t="s">
        <v>87</v>
      </c>
      <c r="D178" t="s">
        <v>87</v>
      </c>
      <c r="E178" t="s">
        <v>87</v>
      </c>
      <c r="F178" t="s">
        <v>173</v>
      </c>
      <c r="G178" t="s">
        <v>363</v>
      </c>
      <c r="H178" t="s">
        <v>209</v>
      </c>
    </row>
    <row r="179" spans="1:8" s="31" customFormat="1" ht="12.75">
      <c r="A179" s="31" t="s">
        <v>458</v>
      </c>
      <c r="B179" s="31" t="s">
        <v>87</v>
      </c>
      <c r="C179" s="31" t="s">
        <v>87</v>
      </c>
      <c r="D179" s="31" t="s">
        <v>87</v>
      </c>
      <c r="E179" s="31" t="s">
        <v>87</v>
      </c>
      <c r="F179" s="31" t="s">
        <v>94</v>
      </c>
      <c r="G179" s="31" t="s">
        <v>459</v>
      </c>
      <c r="H179" s="31" t="s">
        <v>460</v>
      </c>
    </row>
    <row r="180" spans="1:8" ht="12.75">
      <c r="A180" t="s">
        <v>461</v>
      </c>
      <c r="B180" t="s">
        <v>87</v>
      </c>
      <c r="C180" t="s">
        <v>87</v>
      </c>
      <c r="D180" t="s">
        <v>87</v>
      </c>
      <c r="E180" t="s">
        <v>87</v>
      </c>
      <c r="F180" t="s">
        <v>462</v>
      </c>
      <c r="G180" t="s">
        <v>447</v>
      </c>
      <c r="H180" t="s">
        <v>199</v>
      </c>
    </row>
    <row r="181" spans="1:8" ht="12.75">
      <c r="A181" t="s">
        <v>463</v>
      </c>
      <c r="B181" t="s">
        <v>87</v>
      </c>
      <c r="C181" t="s">
        <v>87</v>
      </c>
      <c r="D181" t="s">
        <v>87</v>
      </c>
      <c r="E181" t="s">
        <v>87</v>
      </c>
      <c r="F181" t="s">
        <v>147</v>
      </c>
      <c r="G181" t="s">
        <v>433</v>
      </c>
      <c r="H181" t="s">
        <v>199</v>
      </c>
    </row>
    <row r="182" spans="1:8" ht="12.75">
      <c r="A182" t="s">
        <v>464</v>
      </c>
      <c r="B182" t="s">
        <v>87</v>
      </c>
      <c r="C182" t="s">
        <v>87</v>
      </c>
      <c r="D182" t="s">
        <v>87</v>
      </c>
      <c r="E182" t="s">
        <v>87</v>
      </c>
      <c r="F182" t="s">
        <v>141</v>
      </c>
      <c r="G182" t="s">
        <v>460</v>
      </c>
      <c r="H182" t="s">
        <v>199</v>
      </c>
    </row>
    <row r="183" spans="1:8" ht="12.75">
      <c r="A183" t="s">
        <v>465</v>
      </c>
      <c r="B183" t="s">
        <v>87</v>
      </c>
      <c r="C183" t="s">
        <v>87</v>
      </c>
      <c r="D183" t="s">
        <v>87</v>
      </c>
      <c r="E183" t="s">
        <v>87</v>
      </c>
      <c r="F183" t="s">
        <v>182</v>
      </c>
      <c r="G183" t="s">
        <v>372</v>
      </c>
      <c r="H183" t="s">
        <v>199</v>
      </c>
    </row>
    <row r="184" spans="1:8" ht="12.75">
      <c r="A184" t="s">
        <v>466</v>
      </c>
      <c r="B184" t="s">
        <v>87</v>
      </c>
      <c r="C184" t="s">
        <v>87</v>
      </c>
      <c r="D184" t="s">
        <v>87</v>
      </c>
      <c r="E184" t="s">
        <v>87</v>
      </c>
      <c r="F184" t="s">
        <v>182</v>
      </c>
      <c r="G184" t="s">
        <v>438</v>
      </c>
      <c r="H184" t="s">
        <v>433</v>
      </c>
    </row>
    <row r="185" spans="1:8" ht="12.75">
      <c r="A185" t="s">
        <v>467</v>
      </c>
      <c r="B185" t="s">
        <v>87</v>
      </c>
      <c r="C185" t="s">
        <v>87</v>
      </c>
      <c r="D185" t="s">
        <v>87</v>
      </c>
      <c r="E185" t="s">
        <v>87</v>
      </c>
      <c r="F185" t="s">
        <v>223</v>
      </c>
      <c r="G185" t="s">
        <v>372</v>
      </c>
      <c r="H185" t="s">
        <v>460</v>
      </c>
    </row>
    <row r="186" spans="1:8" ht="12.75">
      <c r="A186" t="s">
        <v>468</v>
      </c>
      <c r="B186" t="s">
        <v>87</v>
      </c>
      <c r="C186" t="s">
        <v>87</v>
      </c>
      <c r="D186" t="s">
        <v>87</v>
      </c>
      <c r="E186" t="s">
        <v>87</v>
      </c>
      <c r="F186" t="s">
        <v>223</v>
      </c>
      <c r="G186" t="s">
        <v>436</v>
      </c>
      <c r="H186" t="s">
        <v>451</v>
      </c>
    </row>
    <row r="187" spans="1:8" ht="12.75">
      <c r="A187" t="s">
        <v>469</v>
      </c>
      <c r="B187" t="s">
        <v>87</v>
      </c>
      <c r="C187" t="s">
        <v>87</v>
      </c>
      <c r="D187" t="s">
        <v>87</v>
      </c>
      <c r="E187" t="s">
        <v>87</v>
      </c>
      <c r="F187" t="s">
        <v>223</v>
      </c>
      <c r="G187" t="s">
        <v>355</v>
      </c>
      <c r="H187" t="s">
        <v>451</v>
      </c>
    </row>
    <row r="188" spans="1:8" ht="12.75">
      <c r="A188" t="s">
        <v>470</v>
      </c>
      <c r="B188" t="s">
        <v>87</v>
      </c>
      <c r="C188" t="s">
        <v>87</v>
      </c>
      <c r="D188" t="s">
        <v>87</v>
      </c>
      <c r="E188" t="s">
        <v>87</v>
      </c>
      <c r="F188" t="s">
        <v>156</v>
      </c>
      <c r="G188" t="s">
        <v>359</v>
      </c>
      <c r="H188" t="s">
        <v>427</v>
      </c>
    </row>
    <row r="189" spans="1:8" ht="12.75">
      <c r="A189" t="s">
        <v>471</v>
      </c>
      <c r="B189" t="s">
        <v>87</v>
      </c>
      <c r="C189" t="s">
        <v>87</v>
      </c>
      <c r="D189" t="s">
        <v>87</v>
      </c>
      <c r="E189" t="s">
        <v>87</v>
      </c>
      <c r="F189" t="s">
        <v>223</v>
      </c>
      <c r="G189" t="s">
        <v>472</v>
      </c>
      <c r="H189" t="s">
        <v>448</v>
      </c>
    </row>
    <row r="190" spans="1:8" ht="12.75">
      <c r="A190" t="s">
        <v>473</v>
      </c>
      <c r="B190" t="s">
        <v>87</v>
      </c>
      <c r="C190" t="s">
        <v>87</v>
      </c>
      <c r="D190" t="s">
        <v>87</v>
      </c>
      <c r="E190" t="s">
        <v>87</v>
      </c>
      <c r="F190" t="s">
        <v>223</v>
      </c>
      <c r="G190" t="s">
        <v>386</v>
      </c>
      <c r="H190" t="s">
        <v>352</v>
      </c>
    </row>
    <row r="191" spans="1:8" s="31" customFormat="1" ht="12.75">
      <c r="A191" s="31" t="s">
        <v>474</v>
      </c>
      <c r="B191" s="31" t="s">
        <v>87</v>
      </c>
      <c r="C191" s="31" t="s">
        <v>87</v>
      </c>
      <c r="D191" s="31" t="s">
        <v>87</v>
      </c>
      <c r="E191" s="31" t="s">
        <v>87</v>
      </c>
      <c r="F191" s="31" t="s">
        <v>141</v>
      </c>
      <c r="G191" s="31" t="s">
        <v>389</v>
      </c>
      <c r="H191" s="31" t="s">
        <v>422</v>
      </c>
    </row>
    <row r="192" spans="1:8" ht="12.75">
      <c r="A192" t="s">
        <v>475</v>
      </c>
      <c r="B192" t="s">
        <v>87</v>
      </c>
      <c r="C192" t="s">
        <v>87</v>
      </c>
      <c r="D192" t="s">
        <v>87</v>
      </c>
      <c r="E192" t="s">
        <v>87</v>
      </c>
      <c r="F192" t="s">
        <v>177</v>
      </c>
      <c r="G192" t="s">
        <v>391</v>
      </c>
      <c r="H192" t="s">
        <v>476</v>
      </c>
    </row>
    <row r="193" spans="1:8" ht="12.75">
      <c r="A193" t="s">
        <v>477</v>
      </c>
      <c r="B193" t="s">
        <v>87</v>
      </c>
      <c r="C193" t="s">
        <v>87</v>
      </c>
      <c r="D193" t="s">
        <v>87</v>
      </c>
      <c r="E193" t="s">
        <v>87</v>
      </c>
      <c r="F193" t="s">
        <v>333</v>
      </c>
      <c r="G193" t="s">
        <v>478</v>
      </c>
      <c r="H193" t="s">
        <v>362</v>
      </c>
    </row>
    <row r="194" spans="1:8" ht="12.75">
      <c r="A194" t="s">
        <v>479</v>
      </c>
      <c r="B194" t="s">
        <v>87</v>
      </c>
      <c r="C194" t="s">
        <v>87</v>
      </c>
      <c r="D194" t="s">
        <v>87</v>
      </c>
      <c r="E194" t="s">
        <v>87</v>
      </c>
      <c r="F194" t="s">
        <v>112</v>
      </c>
      <c r="G194" t="s">
        <v>403</v>
      </c>
      <c r="H194" t="s">
        <v>381</v>
      </c>
    </row>
    <row r="195" spans="1:8" ht="12.75">
      <c r="A195" t="s">
        <v>480</v>
      </c>
      <c r="B195" t="s">
        <v>87</v>
      </c>
      <c r="C195" t="s">
        <v>87</v>
      </c>
      <c r="D195" t="s">
        <v>87</v>
      </c>
      <c r="E195" t="s">
        <v>87</v>
      </c>
      <c r="F195" t="s">
        <v>129</v>
      </c>
      <c r="G195" t="s">
        <v>392</v>
      </c>
      <c r="H195" t="s">
        <v>383</v>
      </c>
    </row>
    <row r="196" spans="1:8" ht="12.75">
      <c r="A196" t="s">
        <v>481</v>
      </c>
      <c r="B196" t="s">
        <v>87</v>
      </c>
      <c r="C196" t="s">
        <v>87</v>
      </c>
      <c r="D196" t="s">
        <v>87</v>
      </c>
      <c r="E196" t="s">
        <v>87</v>
      </c>
      <c r="F196" t="s">
        <v>112</v>
      </c>
      <c r="G196" t="s">
        <v>413</v>
      </c>
      <c r="H196" t="s">
        <v>482</v>
      </c>
    </row>
    <row r="197" spans="1:8" ht="12.75">
      <c r="A197" t="s">
        <v>483</v>
      </c>
      <c r="B197" t="s">
        <v>87</v>
      </c>
      <c r="C197" t="s">
        <v>87</v>
      </c>
      <c r="D197" t="s">
        <v>87</v>
      </c>
      <c r="E197" t="s">
        <v>87</v>
      </c>
      <c r="F197" t="s">
        <v>141</v>
      </c>
      <c r="G197" t="s">
        <v>392</v>
      </c>
      <c r="H197" t="s">
        <v>415</v>
      </c>
    </row>
    <row r="198" spans="1:8" ht="12.75">
      <c r="A198" t="s">
        <v>484</v>
      </c>
      <c r="B198" t="s">
        <v>87</v>
      </c>
      <c r="C198" t="s">
        <v>87</v>
      </c>
      <c r="D198" t="s">
        <v>87</v>
      </c>
      <c r="E198" t="s">
        <v>87</v>
      </c>
      <c r="F198" t="s">
        <v>223</v>
      </c>
      <c r="G198" t="s">
        <v>392</v>
      </c>
      <c r="H198" t="s">
        <v>389</v>
      </c>
    </row>
    <row r="199" spans="1:8" ht="12.75">
      <c r="A199" t="s">
        <v>485</v>
      </c>
      <c r="B199" t="s">
        <v>87</v>
      </c>
      <c r="C199" t="s">
        <v>87</v>
      </c>
      <c r="D199" t="s">
        <v>87</v>
      </c>
      <c r="E199" t="s">
        <v>87</v>
      </c>
      <c r="F199" t="s">
        <v>198</v>
      </c>
      <c r="G199" t="s">
        <v>398</v>
      </c>
      <c r="H199" t="s">
        <v>400</v>
      </c>
    </row>
    <row r="200" spans="1:8" ht="12.75">
      <c r="A200" t="s">
        <v>486</v>
      </c>
      <c r="B200" t="s">
        <v>87</v>
      </c>
      <c r="C200" t="s">
        <v>87</v>
      </c>
      <c r="D200" t="s">
        <v>87</v>
      </c>
      <c r="E200" t="s">
        <v>87</v>
      </c>
      <c r="F200" t="s">
        <v>98</v>
      </c>
      <c r="G200" t="s">
        <v>380</v>
      </c>
      <c r="H200" t="s">
        <v>395</v>
      </c>
    </row>
    <row r="201" spans="1:8" ht="12.75">
      <c r="A201" t="s">
        <v>487</v>
      </c>
      <c r="B201" t="s">
        <v>87</v>
      </c>
      <c r="C201" t="s">
        <v>87</v>
      </c>
      <c r="D201" t="s">
        <v>87</v>
      </c>
      <c r="E201" t="s">
        <v>87</v>
      </c>
      <c r="F201" t="s">
        <v>198</v>
      </c>
      <c r="G201" t="s">
        <v>391</v>
      </c>
      <c r="H201" t="s">
        <v>378</v>
      </c>
    </row>
    <row r="202" spans="1:8" ht="12.75">
      <c r="A202" t="s">
        <v>488</v>
      </c>
      <c r="B202" t="s">
        <v>87</v>
      </c>
      <c r="C202" t="s">
        <v>87</v>
      </c>
      <c r="D202" t="s">
        <v>87</v>
      </c>
      <c r="E202" t="s">
        <v>87</v>
      </c>
      <c r="F202" t="s">
        <v>141</v>
      </c>
      <c r="G202" t="s">
        <v>489</v>
      </c>
      <c r="H202" t="s">
        <v>380</v>
      </c>
    </row>
    <row r="203" spans="1:8" s="31" customFormat="1" ht="12.75">
      <c r="A203" s="31" t="s">
        <v>490</v>
      </c>
      <c r="B203" s="31" t="s">
        <v>87</v>
      </c>
      <c r="C203" s="31" t="s">
        <v>87</v>
      </c>
      <c r="D203" s="31" t="s">
        <v>87</v>
      </c>
      <c r="E203" s="31" t="s">
        <v>87</v>
      </c>
      <c r="F203" s="31" t="s">
        <v>141</v>
      </c>
      <c r="G203" s="31" t="s">
        <v>385</v>
      </c>
      <c r="H203" s="31" t="s">
        <v>394</v>
      </c>
    </row>
    <row r="204" spans="1:8" ht="12.75">
      <c r="A204" t="s">
        <v>491</v>
      </c>
      <c r="B204" t="s">
        <v>87</v>
      </c>
      <c r="C204" t="s">
        <v>87</v>
      </c>
      <c r="D204" t="s">
        <v>87</v>
      </c>
      <c r="E204" t="s">
        <v>87</v>
      </c>
      <c r="F204" t="s">
        <v>147</v>
      </c>
      <c r="G204" t="s">
        <v>478</v>
      </c>
      <c r="H204" t="s">
        <v>394</v>
      </c>
    </row>
    <row r="205" spans="1:8" ht="12.75">
      <c r="A205" t="s">
        <v>492</v>
      </c>
      <c r="B205" t="s">
        <v>87</v>
      </c>
      <c r="C205" t="s">
        <v>87</v>
      </c>
      <c r="D205" t="s">
        <v>87</v>
      </c>
      <c r="E205" t="s">
        <v>87</v>
      </c>
      <c r="F205" t="s">
        <v>173</v>
      </c>
      <c r="G205" t="s">
        <v>493</v>
      </c>
      <c r="H205" t="s">
        <v>397</v>
      </c>
    </row>
    <row r="206" spans="1:8" ht="12.75">
      <c r="A206" t="s">
        <v>494</v>
      </c>
      <c r="B206" t="s">
        <v>87</v>
      </c>
      <c r="C206" t="s">
        <v>87</v>
      </c>
      <c r="D206" t="s">
        <v>87</v>
      </c>
      <c r="E206" t="s">
        <v>87</v>
      </c>
      <c r="F206" t="s">
        <v>141</v>
      </c>
      <c r="G206" t="s">
        <v>495</v>
      </c>
      <c r="H206" t="s">
        <v>391</v>
      </c>
    </row>
    <row r="207" spans="1:8" ht="12.75">
      <c r="A207" t="s">
        <v>496</v>
      </c>
      <c r="B207" t="s">
        <v>87</v>
      </c>
      <c r="C207" t="s">
        <v>87</v>
      </c>
      <c r="D207" t="s">
        <v>87</v>
      </c>
      <c r="E207" t="s">
        <v>87</v>
      </c>
      <c r="F207" t="s">
        <v>173</v>
      </c>
      <c r="G207" t="s">
        <v>497</v>
      </c>
      <c r="H207" t="s">
        <v>385</v>
      </c>
    </row>
    <row r="208" spans="1:8" ht="12.75">
      <c r="A208" t="s">
        <v>498</v>
      </c>
      <c r="B208" t="s">
        <v>87</v>
      </c>
      <c r="C208" t="s">
        <v>87</v>
      </c>
      <c r="D208" t="s">
        <v>87</v>
      </c>
      <c r="E208" t="s">
        <v>87</v>
      </c>
      <c r="F208" t="s">
        <v>223</v>
      </c>
      <c r="G208" t="s">
        <v>118</v>
      </c>
      <c r="H208" t="s">
        <v>409</v>
      </c>
    </row>
    <row r="209" spans="1:8" ht="12.75">
      <c r="A209" t="s">
        <v>499</v>
      </c>
      <c r="B209" t="s">
        <v>87</v>
      </c>
      <c r="C209" t="s">
        <v>87</v>
      </c>
      <c r="D209" t="s">
        <v>87</v>
      </c>
      <c r="E209" t="s">
        <v>87</v>
      </c>
      <c r="F209" t="s">
        <v>198</v>
      </c>
      <c r="G209" t="s">
        <v>500</v>
      </c>
      <c r="H209" t="s">
        <v>501</v>
      </c>
    </row>
    <row r="210" spans="1:8" ht="12.75">
      <c r="A210" t="s">
        <v>502</v>
      </c>
      <c r="B210" t="s">
        <v>87</v>
      </c>
      <c r="C210" t="s">
        <v>87</v>
      </c>
      <c r="D210" t="s">
        <v>87</v>
      </c>
      <c r="E210" t="s">
        <v>87</v>
      </c>
      <c r="F210" t="s">
        <v>173</v>
      </c>
      <c r="G210" t="s">
        <v>118</v>
      </c>
      <c r="H210" t="s">
        <v>503</v>
      </c>
    </row>
    <row r="211" spans="1:8" ht="12.75">
      <c r="A211" t="s">
        <v>504</v>
      </c>
      <c r="B211" t="s">
        <v>87</v>
      </c>
      <c r="C211" t="s">
        <v>87</v>
      </c>
      <c r="D211" t="s">
        <v>87</v>
      </c>
      <c r="E211" t="s">
        <v>87</v>
      </c>
      <c r="F211" t="s">
        <v>156</v>
      </c>
      <c r="G211" t="s">
        <v>505</v>
      </c>
      <c r="H211" t="s">
        <v>506</v>
      </c>
    </row>
    <row r="212" spans="1:8" ht="12.75">
      <c r="A212" t="s">
        <v>507</v>
      </c>
      <c r="B212" t="s">
        <v>87</v>
      </c>
      <c r="C212" t="s">
        <v>87</v>
      </c>
      <c r="D212" t="s">
        <v>87</v>
      </c>
      <c r="E212" t="s">
        <v>87</v>
      </c>
      <c r="F212" t="s">
        <v>198</v>
      </c>
      <c r="G212" t="s">
        <v>508</v>
      </c>
      <c r="H212" t="s">
        <v>509</v>
      </c>
    </row>
    <row r="213" spans="1:8" ht="12.75">
      <c r="A213" t="s">
        <v>510</v>
      </c>
      <c r="B213" t="s">
        <v>87</v>
      </c>
      <c r="C213" t="s">
        <v>87</v>
      </c>
      <c r="D213" t="s">
        <v>87</v>
      </c>
      <c r="E213" t="s">
        <v>87</v>
      </c>
      <c r="F213" t="s">
        <v>173</v>
      </c>
      <c r="G213" t="s">
        <v>511</v>
      </c>
      <c r="H213" t="s">
        <v>512</v>
      </c>
    </row>
    <row r="214" spans="1:8" ht="12.75">
      <c r="A214" t="s">
        <v>513</v>
      </c>
      <c r="B214" t="s">
        <v>87</v>
      </c>
      <c r="C214" t="s">
        <v>87</v>
      </c>
      <c r="D214" t="s">
        <v>87</v>
      </c>
      <c r="E214" t="s">
        <v>87</v>
      </c>
      <c r="F214" t="s">
        <v>173</v>
      </c>
      <c r="G214" t="s">
        <v>514</v>
      </c>
      <c r="H214" t="s">
        <v>515</v>
      </c>
    </row>
    <row r="215" spans="1:8" s="31" customFormat="1" ht="12.75">
      <c r="A215" s="31" t="s">
        <v>516</v>
      </c>
      <c r="B215" s="31" t="s">
        <v>87</v>
      </c>
      <c r="C215" s="31" t="s">
        <v>87</v>
      </c>
      <c r="D215" s="31" t="s">
        <v>87</v>
      </c>
      <c r="E215" s="31" t="s">
        <v>87</v>
      </c>
      <c r="F215" s="31" t="s">
        <v>156</v>
      </c>
      <c r="G215" s="31" t="s">
        <v>514</v>
      </c>
      <c r="H215" s="31" t="s">
        <v>517</v>
      </c>
    </row>
    <row r="216" spans="1:8" ht="12.75">
      <c r="A216" t="s">
        <v>518</v>
      </c>
      <c r="B216" t="s">
        <v>87</v>
      </c>
      <c r="C216" t="s">
        <v>87</v>
      </c>
      <c r="D216" t="s">
        <v>87</v>
      </c>
      <c r="E216" t="s">
        <v>87</v>
      </c>
      <c r="F216" t="s">
        <v>171</v>
      </c>
      <c r="G216" t="s">
        <v>519</v>
      </c>
      <c r="H216" t="s">
        <v>511</v>
      </c>
    </row>
    <row r="217" spans="1:8" ht="12.75">
      <c r="A217" t="s">
        <v>520</v>
      </c>
      <c r="B217" t="s">
        <v>87</v>
      </c>
      <c r="C217" t="s">
        <v>87</v>
      </c>
      <c r="D217" t="s">
        <v>87</v>
      </c>
      <c r="E217" t="s">
        <v>87</v>
      </c>
      <c r="F217" t="s">
        <v>141</v>
      </c>
      <c r="G217" t="s">
        <v>521</v>
      </c>
      <c r="H217" t="s">
        <v>519</v>
      </c>
    </row>
    <row r="218" spans="1:8" ht="12.75">
      <c r="A218" t="s">
        <v>522</v>
      </c>
      <c r="B218" t="s">
        <v>87</v>
      </c>
      <c r="C218" t="s">
        <v>87</v>
      </c>
      <c r="D218" t="s">
        <v>87</v>
      </c>
      <c r="E218" t="s">
        <v>87</v>
      </c>
      <c r="F218" t="s">
        <v>198</v>
      </c>
      <c r="G218" t="s">
        <v>505</v>
      </c>
      <c r="H218" t="s">
        <v>521</v>
      </c>
    </row>
    <row r="219" spans="1:8" ht="12.75">
      <c r="A219" t="s">
        <v>523</v>
      </c>
      <c r="B219" t="s">
        <v>87</v>
      </c>
      <c r="C219" t="s">
        <v>87</v>
      </c>
      <c r="D219" t="s">
        <v>87</v>
      </c>
      <c r="E219" t="s">
        <v>87</v>
      </c>
      <c r="F219" t="s">
        <v>173</v>
      </c>
      <c r="G219" t="s">
        <v>505</v>
      </c>
      <c r="H219" t="s">
        <v>521</v>
      </c>
    </row>
    <row r="220" spans="1:8" ht="12.75">
      <c r="A220" t="s">
        <v>524</v>
      </c>
      <c r="B220" t="s">
        <v>87</v>
      </c>
      <c r="C220" t="s">
        <v>87</v>
      </c>
      <c r="D220" t="s">
        <v>87</v>
      </c>
      <c r="E220" t="s">
        <v>87</v>
      </c>
      <c r="F220" t="s">
        <v>198</v>
      </c>
      <c r="G220" t="s">
        <v>525</v>
      </c>
      <c r="H220" t="s">
        <v>521</v>
      </c>
    </row>
    <row r="221" spans="1:8" ht="12.75">
      <c r="A221" t="s">
        <v>526</v>
      </c>
      <c r="B221" t="s">
        <v>87</v>
      </c>
      <c r="C221" t="s">
        <v>87</v>
      </c>
      <c r="D221" t="s">
        <v>87</v>
      </c>
      <c r="E221" t="s">
        <v>87</v>
      </c>
      <c r="F221" t="s">
        <v>98</v>
      </c>
      <c r="G221" t="s">
        <v>527</v>
      </c>
      <c r="H221" t="s">
        <v>508</v>
      </c>
    </row>
    <row r="222" spans="1:8" ht="12.75">
      <c r="A222" t="s">
        <v>528</v>
      </c>
      <c r="B222" t="s">
        <v>87</v>
      </c>
      <c r="C222" t="s">
        <v>87</v>
      </c>
      <c r="D222" t="s">
        <v>87</v>
      </c>
      <c r="E222" t="s">
        <v>87</v>
      </c>
      <c r="F222" t="s">
        <v>198</v>
      </c>
      <c r="G222" t="s">
        <v>529</v>
      </c>
      <c r="H222" t="s">
        <v>508</v>
      </c>
    </row>
    <row r="223" spans="1:8" ht="12.75">
      <c r="A223" t="s">
        <v>530</v>
      </c>
      <c r="B223" t="s">
        <v>87</v>
      </c>
      <c r="C223" t="s">
        <v>87</v>
      </c>
      <c r="D223" t="s">
        <v>87</v>
      </c>
      <c r="E223" t="s">
        <v>87</v>
      </c>
      <c r="F223" t="s">
        <v>98</v>
      </c>
      <c r="G223" t="s">
        <v>531</v>
      </c>
      <c r="H223" t="s">
        <v>505</v>
      </c>
    </row>
    <row r="224" spans="1:8" ht="12.75">
      <c r="A224" t="s">
        <v>532</v>
      </c>
      <c r="B224" t="s">
        <v>87</v>
      </c>
      <c r="C224" t="s">
        <v>87</v>
      </c>
      <c r="D224" t="s">
        <v>87</v>
      </c>
      <c r="E224" t="s">
        <v>87</v>
      </c>
      <c r="F224" t="s">
        <v>98</v>
      </c>
      <c r="G224" t="s">
        <v>533</v>
      </c>
      <c r="H224" t="s">
        <v>118</v>
      </c>
    </row>
    <row r="225" spans="1:8" ht="12.75">
      <c r="A225" t="s">
        <v>534</v>
      </c>
      <c r="B225" t="s">
        <v>87</v>
      </c>
      <c r="C225" t="s">
        <v>87</v>
      </c>
      <c r="D225" t="s">
        <v>87</v>
      </c>
      <c r="E225" t="s">
        <v>87</v>
      </c>
      <c r="F225" t="s">
        <v>141</v>
      </c>
      <c r="G225" t="s">
        <v>535</v>
      </c>
      <c r="H225" t="s">
        <v>525</v>
      </c>
    </row>
    <row r="226" spans="1:8" ht="12.75">
      <c r="A226" t="s">
        <v>536</v>
      </c>
      <c r="B226" t="s">
        <v>87</v>
      </c>
      <c r="C226" t="s">
        <v>87</v>
      </c>
      <c r="D226" t="s">
        <v>87</v>
      </c>
      <c r="E226" t="s">
        <v>87</v>
      </c>
      <c r="F226" t="s">
        <v>98</v>
      </c>
      <c r="G226" t="s">
        <v>537</v>
      </c>
      <c r="H226" t="s">
        <v>538</v>
      </c>
    </row>
    <row r="227" spans="1:8" s="31" customFormat="1" ht="12.75">
      <c r="A227" s="31" t="s">
        <v>539</v>
      </c>
      <c r="B227" s="31" t="s">
        <v>87</v>
      </c>
      <c r="C227" s="31" t="s">
        <v>87</v>
      </c>
      <c r="D227" s="31" t="s">
        <v>87</v>
      </c>
      <c r="E227" s="31" t="s">
        <v>87</v>
      </c>
      <c r="F227" s="31" t="s">
        <v>156</v>
      </c>
      <c r="G227" s="31" t="s">
        <v>537</v>
      </c>
      <c r="H227" s="31" t="s">
        <v>540</v>
      </c>
    </row>
    <row r="228" spans="1:8" ht="12.75">
      <c r="A228" t="s">
        <v>541</v>
      </c>
      <c r="B228" t="s">
        <v>87</v>
      </c>
      <c r="C228" t="s">
        <v>87</v>
      </c>
      <c r="D228" t="s">
        <v>87</v>
      </c>
      <c r="E228" t="s">
        <v>87</v>
      </c>
      <c r="F228" t="s">
        <v>129</v>
      </c>
      <c r="G228" t="s">
        <v>542</v>
      </c>
      <c r="H228" t="s">
        <v>529</v>
      </c>
    </row>
    <row r="229" spans="1:8" ht="12.75">
      <c r="A229" t="s">
        <v>543</v>
      </c>
      <c r="B229" t="s">
        <v>87</v>
      </c>
      <c r="C229" t="s">
        <v>87</v>
      </c>
      <c r="D229" t="s">
        <v>87</v>
      </c>
      <c r="E229" t="s">
        <v>87</v>
      </c>
      <c r="F229" t="s">
        <v>223</v>
      </c>
      <c r="G229" t="s">
        <v>544</v>
      </c>
      <c r="H229" t="s">
        <v>531</v>
      </c>
    </row>
    <row r="230" spans="1:8" ht="12.75">
      <c r="A230" t="s">
        <v>545</v>
      </c>
      <c r="B230" t="s">
        <v>87</v>
      </c>
      <c r="C230" t="s">
        <v>87</v>
      </c>
      <c r="D230" t="s">
        <v>87</v>
      </c>
      <c r="E230" t="s">
        <v>87</v>
      </c>
      <c r="F230" t="s">
        <v>141</v>
      </c>
      <c r="G230" t="s">
        <v>535</v>
      </c>
      <c r="H230" t="s">
        <v>546</v>
      </c>
    </row>
    <row r="231" spans="1:8" ht="12.75">
      <c r="A231" t="s">
        <v>547</v>
      </c>
      <c r="B231" t="s">
        <v>87</v>
      </c>
      <c r="C231" t="s">
        <v>87</v>
      </c>
      <c r="D231" t="s">
        <v>87</v>
      </c>
      <c r="E231" t="s">
        <v>87</v>
      </c>
      <c r="F231" t="s">
        <v>141</v>
      </c>
      <c r="G231" t="s">
        <v>544</v>
      </c>
      <c r="H231" t="s">
        <v>533</v>
      </c>
    </row>
    <row r="232" spans="1:8" ht="12.75">
      <c r="A232" t="s">
        <v>548</v>
      </c>
      <c r="B232" t="s">
        <v>87</v>
      </c>
      <c r="C232" t="s">
        <v>87</v>
      </c>
      <c r="D232" t="s">
        <v>87</v>
      </c>
      <c r="E232" t="s">
        <v>87</v>
      </c>
      <c r="F232" t="s">
        <v>96</v>
      </c>
      <c r="G232" t="s">
        <v>537</v>
      </c>
      <c r="H232" t="s">
        <v>535</v>
      </c>
    </row>
    <row r="233" spans="1:8" ht="12.75">
      <c r="A233" t="s">
        <v>549</v>
      </c>
      <c r="B233" t="s">
        <v>87</v>
      </c>
      <c r="C233" t="s">
        <v>87</v>
      </c>
      <c r="D233" t="s">
        <v>87</v>
      </c>
      <c r="E233" t="s">
        <v>87</v>
      </c>
      <c r="F233" t="s">
        <v>277</v>
      </c>
      <c r="G233" t="s">
        <v>299</v>
      </c>
      <c r="H233" t="s">
        <v>544</v>
      </c>
    </row>
    <row r="234" spans="1:8" ht="12.75">
      <c r="A234" t="s">
        <v>550</v>
      </c>
      <c r="B234" t="s">
        <v>87</v>
      </c>
      <c r="C234" t="s">
        <v>87</v>
      </c>
      <c r="D234" t="s">
        <v>87</v>
      </c>
      <c r="E234" t="s">
        <v>87</v>
      </c>
      <c r="F234" t="s">
        <v>98</v>
      </c>
      <c r="G234" t="s">
        <v>92</v>
      </c>
      <c r="H234" t="s">
        <v>542</v>
      </c>
    </row>
    <row r="235" spans="1:8" ht="12.75">
      <c r="A235" t="s">
        <v>551</v>
      </c>
      <c r="B235" t="s">
        <v>87</v>
      </c>
      <c r="C235" t="s">
        <v>87</v>
      </c>
      <c r="D235" t="s">
        <v>87</v>
      </c>
      <c r="E235" t="s">
        <v>87</v>
      </c>
      <c r="F235" t="s">
        <v>223</v>
      </c>
      <c r="G235" t="s">
        <v>552</v>
      </c>
      <c r="H235" t="s">
        <v>326</v>
      </c>
    </row>
    <row r="236" spans="1:8" ht="12.75">
      <c r="A236" t="s">
        <v>553</v>
      </c>
      <c r="B236" t="s">
        <v>87</v>
      </c>
      <c r="C236" t="s">
        <v>87</v>
      </c>
      <c r="D236" t="s">
        <v>87</v>
      </c>
      <c r="E236" t="s">
        <v>87</v>
      </c>
      <c r="F236" t="s">
        <v>98</v>
      </c>
      <c r="G236" t="s">
        <v>552</v>
      </c>
      <c r="H236" t="s">
        <v>537</v>
      </c>
    </row>
    <row r="237" spans="1:8" ht="12.75">
      <c r="A237" t="s">
        <v>554</v>
      </c>
      <c r="B237" t="s">
        <v>87</v>
      </c>
      <c r="C237" t="s">
        <v>87</v>
      </c>
      <c r="D237" t="s">
        <v>87</v>
      </c>
      <c r="E237" t="s">
        <v>87</v>
      </c>
      <c r="F237" t="s">
        <v>156</v>
      </c>
      <c r="G237" t="s">
        <v>555</v>
      </c>
      <c r="H237" t="s">
        <v>537</v>
      </c>
    </row>
    <row r="238" spans="1:8" ht="12.75">
      <c r="A238" t="s">
        <v>556</v>
      </c>
      <c r="B238" t="s">
        <v>87</v>
      </c>
      <c r="C238" t="s">
        <v>87</v>
      </c>
      <c r="D238" t="s">
        <v>87</v>
      </c>
      <c r="E238" t="s">
        <v>87</v>
      </c>
      <c r="F238" t="s">
        <v>98</v>
      </c>
      <c r="G238" t="s">
        <v>555</v>
      </c>
      <c r="H238" t="s">
        <v>552</v>
      </c>
    </row>
    <row r="239" spans="1:8" s="31" customFormat="1" ht="12.75">
      <c r="A239" s="31" t="s">
        <v>557</v>
      </c>
      <c r="B239" s="31" t="s">
        <v>87</v>
      </c>
      <c r="C239" s="31" t="s">
        <v>87</v>
      </c>
      <c r="D239" s="31" t="s">
        <v>87</v>
      </c>
      <c r="E239" s="31" t="s">
        <v>87</v>
      </c>
      <c r="F239" s="31" t="s">
        <v>277</v>
      </c>
      <c r="G239" s="31" t="s">
        <v>284</v>
      </c>
      <c r="H239" s="31" t="s">
        <v>552</v>
      </c>
    </row>
    <row r="240" spans="1:8" ht="12.75">
      <c r="A240" t="s">
        <v>558</v>
      </c>
      <c r="B240" t="s">
        <v>559</v>
      </c>
      <c r="C240" t="s">
        <v>87</v>
      </c>
      <c r="D240" t="s">
        <v>87</v>
      </c>
      <c r="E240" t="s">
        <v>87</v>
      </c>
      <c r="F240" t="s">
        <v>173</v>
      </c>
      <c r="G240" t="s">
        <v>231</v>
      </c>
      <c r="H240" t="s">
        <v>555</v>
      </c>
    </row>
    <row r="241" spans="1:8" ht="12.75">
      <c r="A241" t="s">
        <v>560</v>
      </c>
      <c r="B241" t="s">
        <v>561</v>
      </c>
      <c r="C241" t="s">
        <v>223</v>
      </c>
      <c r="D241" t="s">
        <v>87</v>
      </c>
      <c r="E241" t="s">
        <v>87</v>
      </c>
      <c r="F241" t="s">
        <v>223</v>
      </c>
      <c r="G241" t="s">
        <v>163</v>
      </c>
      <c r="H241" t="s">
        <v>299</v>
      </c>
    </row>
    <row r="242" spans="1:8" ht="12.75">
      <c r="A242" t="s">
        <v>562</v>
      </c>
      <c r="B242" t="s">
        <v>563</v>
      </c>
      <c r="C242" t="s">
        <v>198</v>
      </c>
      <c r="D242" t="s">
        <v>87</v>
      </c>
      <c r="E242" t="s">
        <v>87</v>
      </c>
      <c r="F242" t="s">
        <v>141</v>
      </c>
      <c r="G242" t="s">
        <v>163</v>
      </c>
      <c r="H242" t="s">
        <v>564</v>
      </c>
    </row>
    <row r="243" spans="1:8" ht="12.75">
      <c r="A243" t="s">
        <v>565</v>
      </c>
      <c r="B243" t="s">
        <v>566</v>
      </c>
      <c r="C243" t="s">
        <v>94</v>
      </c>
      <c r="D243" t="s">
        <v>87</v>
      </c>
      <c r="E243" t="s">
        <v>87</v>
      </c>
      <c r="F243" t="s">
        <v>94</v>
      </c>
      <c r="G243" t="s">
        <v>247</v>
      </c>
      <c r="H243" t="s">
        <v>567</v>
      </c>
    </row>
    <row r="244" spans="1:8" ht="12.75">
      <c r="A244" t="s">
        <v>568</v>
      </c>
      <c r="B244" t="s">
        <v>569</v>
      </c>
      <c r="C244" t="s">
        <v>141</v>
      </c>
      <c r="D244" t="s">
        <v>87</v>
      </c>
      <c r="E244" t="s">
        <v>87</v>
      </c>
      <c r="F244" t="s">
        <v>198</v>
      </c>
      <c r="G244" t="s">
        <v>153</v>
      </c>
      <c r="H244" t="s">
        <v>284</v>
      </c>
    </row>
    <row r="245" spans="1:8" ht="12.75">
      <c r="A245" t="s">
        <v>570</v>
      </c>
      <c r="B245" t="s">
        <v>569</v>
      </c>
      <c r="C245" t="s">
        <v>365</v>
      </c>
      <c r="D245" t="s">
        <v>87</v>
      </c>
      <c r="E245" t="s">
        <v>87</v>
      </c>
      <c r="F245" t="s">
        <v>365</v>
      </c>
      <c r="G245" t="s">
        <v>567</v>
      </c>
      <c r="H245" t="s">
        <v>284</v>
      </c>
    </row>
    <row r="246" spans="1:8" ht="12.75">
      <c r="A246" t="s">
        <v>571</v>
      </c>
      <c r="B246" t="s">
        <v>572</v>
      </c>
      <c r="C246" t="s">
        <v>198</v>
      </c>
      <c r="D246" t="s">
        <v>87</v>
      </c>
      <c r="E246" t="s">
        <v>87</v>
      </c>
      <c r="F246" t="s">
        <v>198</v>
      </c>
      <c r="G246" t="s">
        <v>564</v>
      </c>
      <c r="H246" t="s">
        <v>132</v>
      </c>
    </row>
    <row r="247" spans="1:8" ht="12.75">
      <c r="A247" t="s">
        <v>573</v>
      </c>
      <c r="B247" t="s">
        <v>574</v>
      </c>
      <c r="C247" t="s">
        <v>156</v>
      </c>
      <c r="D247" t="s">
        <v>87</v>
      </c>
      <c r="E247" t="s">
        <v>87</v>
      </c>
      <c r="F247" t="s">
        <v>141</v>
      </c>
      <c r="G247" t="s">
        <v>567</v>
      </c>
      <c r="H247" t="s">
        <v>132</v>
      </c>
    </row>
    <row r="248" spans="1:8" ht="12.75">
      <c r="A248" t="s">
        <v>575</v>
      </c>
      <c r="B248" t="s">
        <v>574</v>
      </c>
      <c r="C248" t="s">
        <v>365</v>
      </c>
      <c r="D248" t="s">
        <v>87</v>
      </c>
      <c r="E248" t="s">
        <v>87</v>
      </c>
      <c r="F248" t="s">
        <v>365</v>
      </c>
      <c r="G248" t="s">
        <v>284</v>
      </c>
      <c r="H248" t="s">
        <v>153</v>
      </c>
    </row>
    <row r="249" spans="1:8" ht="12.75">
      <c r="A249" t="s">
        <v>576</v>
      </c>
      <c r="B249" t="s">
        <v>577</v>
      </c>
      <c r="C249" t="s">
        <v>578</v>
      </c>
      <c r="D249" t="s">
        <v>87</v>
      </c>
      <c r="E249" t="s">
        <v>87</v>
      </c>
      <c r="F249" t="s">
        <v>96</v>
      </c>
      <c r="G249" t="s">
        <v>462</v>
      </c>
      <c r="H249" t="s">
        <v>88</v>
      </c>
    </row>
    <row r="250" spans="1:8" ht="12.75">
      <c r="A250" t="s">
        <v>579</v>
      </c>
      <c r="B250" t="s">
        <v>574</v>
      </c>
      <c r="C250" t="s">
        <v>198</v>
      </c>
      <c r="D250" t="s">
        <v>87</v>
      </c>
      <c r="E250" t="s">
        <v>87</v>
      </c>
      <c r="F250" t="s">
        <v>198</v>
      </c>
      <c r="G250" t="s">
        <v>208</v>
      </c>
      <c r="H250" t="s">
        <v>208</v>
      </c>
    </row>
    <row r="251" spans="1:8" s="31" customFormat="1" ht="12.75">
      <c r="A251" s="31" t="s">
        <v>580</v>
      </c>
      <c r="B251" s="31" t="s">
        <v>574</v>
      </c>
      <c r="C251" s="31" t="s">
        <v>365</v>
      </c>
      <c r="D251" s="31" t="s">
        <v>87</v>
      </c>
      <c r="E251" s="31" t="s">
        <v>87</v>
      </c>
      <c r="F251" s="31" t="s">
        <v>365</v>
      </c>
      <c r="G251" s="31" t="s">
        <v>284</v>
      </c>
      <c r="H251" s="31" t="s">
        <v>88</v>
      </c>
    </row>
    <row r="252" spans="1:8" ht="12.75">
      <c r="A252" t="s">
        <v>581</v>
      </c>
      <c r="B252" t="s">
        <v>582</v>
      </c>
      <c r="C252" t="s">
        <v>141</v>
      </c>
      <c r="D252" t="s">
        <v>462</v>
      </c>
      <c r="E252" t="s">
        <v>87</v>
      </c>
      <c r="F252" t="s">
        <v>112</v>
      </c>
      <c r="G252" t="s">
        <v>564</v>
      </c>
      <c r="H252" t="s">
        <v>88</v>
      </c>
    </row>
    <row r="253" spans="1:8" ht="12.75">
      <c r="A253" t="s">
        <v>583</v>
      </c>
      <c r="B253" t="s">
        <v>584</v>
      </c>
      <c r="C253" t="s">
        <v>98</v>
      </c>
      <c r="D253" t="s">
        <v>163</v>
      </c>
      <c r="E253" t="s">
        <v>87</v>
      </c>
      <c r="F253" t="s">
        <v>277</v>
      </c>
      <c r="G253" t="s">
        <v>247</v>
      </c>
      <c r="H253" t="s">
        <v>153</v>
      </c>
    </row>
    <row r="254" spans="1:8" ht="12.75">
      <c r="A254" t="s">
        <v>585</v>
      </c>
      <c r="B254" t="s">
        <v>586</v>
      </c>
      <c r="C254" t="s">
        <v>98</v>
      </c>
      <c r="D254" t="s">
        <v>104</v>
      </c>
      <c r="E254" t="s">
        <v>87</v>
      </c>
      <c r="F254" t="s">
        <v>98</v>
      </c>
      <c r="G254" t="s">
        <v>231</v>
      </c>
      <c r="H254" t="s">
        <v>153</v>
      </c>
    </row>
    <row r="255" spans="1:8" ht="12.75">
      <c r="A255" t="s">
        <v>587</v>
      </c>
      <c r="B255" t="s">
        <v>588</v>
      </c>
      <c r="C255" t="s">
        <v>98</v>
      </c>
      <c r="D255" t="s">
        <v>100</v>
      </c>
      <c r="E255" t="s">
        <v>87</v>
      </c>
      <c r="F255" t="s">
        <v>156</v>
      </c>
      <c r="G255" t="s">
        <v>137</v>
      </c>
      <c r="H255" t="s">
        <v>88</v>
      </c>
    </row>
    <row r="256" spans="1:8" ht="12.75">
      <c r="A256" t="s">
        <v>589</v>
      </c>
      <c r="B256" t="s">
        <v>590</v>
      </c>
      <c r="C256" t="s">
        <v>182</v>
      </c>
      <c r="D256" t="s">
        <v>137</v>
      </c>
      <c r="E256" t="s">
        <v>87</v>
      </c>
      <c r="F256" t="s">
        <v>182</v>
      </c>
      <c r="G256" t="s">
        <v>231</v>
      </c>
      <c r="H256" t="s">
        <v>208</v>
      </c>
    </row>
    <row r="257" spans="1:8" ht="12.75">
      <c r="A257" t="s">
        <v>591</v>
      </c>
      <c r="B257" t="s">
        <v>592</v>
      </c>
      <c r="C257" t="s">
        <v>277</v>
      </c>
      <c r="D257" t="s">
        <v>100</v>
      </c>
      <c r="E257" t="s">
        <v>87</v>
      </c>
      <c r="F257" t="s">
        <v>96</v>
      </c>
      <c r="G257" t="s">
        <v>163</v>
      </c>
      <c r="H257" t="s">
        <v>462</v>
      </c>
    </row>
    <row r="258" spans="1:8" ht="12.75">
      <c r="A258" t="s">
        <v>593</v>
      </c>
      <c r="B258" t="s">
        <v>592</v>
      </c>
      <c r="C258" t="s">
        <v>365</v>
      </c>
      <c r="D258" t="s">
        <v>171</v>
      </c>
      <c r="E258" t="s">
        <v>87</v>
      </c>
      <c r="F258" t="s">
        <v>365</v>
      </c>
      <c r="G258" t="s">
        <v>269</v>
      </c>
      <c r="H258" t="s">
        <v>247</v>
      </c>
    </row>
    <row r="259" spans="1:8" ht="12.75">
      <c r="A259" t="s">
        <v>594</v>
      </c>
      <c r="B259" t="s">
        <v>595</v>
      </c>
      <c r="C259" t="s">
        <v>223</v>
      </c>
      <c r="D259" t="s">
        <v>100</v>
      </c>
      <c r="E259" t="s">
        <v>87</v>
      </c>
      <c r="F259" t="s">
        <v>365</v>
      </c>
      <c r="G259" t="s">
        <v>147</v>
      </c>
      <c r="H259" t="s">
        <v>212</v>
      </c>
    </row>
    <row r="260" spans="1:8" ht="12.75">
      <c r="A260" t="s">
        <v>596</v>
      </c>
      <c r="B260" t="s">
        <v>597</v>
      </c>
      <c r="C260" t="s">
        <v>96</v>
      </c>
      <c r="D260" t="s">
        <v>129</v>
      </c>
      <c r="E260" t="s">
        <v>87</v>
      </c>
      <c r="F260" t="s">
        <v>96</v>
      </c>
      <c r="G260" t="s">
        <v>100</v>
      </c>
      <c r="H260" t="s">
        <v>231</v>
      </c>
    </row>
    <row r="261" spans="1:8" ht="12.75">
      <c r="A261" t="s">
        <v>598</v>
      </c>
      <c r="B261" t="s">
        <v>590</v>
      </c>
      <c r="C261" t="s">
        <v>96</v>
      </c>
      <c r="D261" t="s">
        <v>100</v>
      </c>
      <c r="E261" t="s">
        <v>87</v>
      </c>
      <c r="F261" t="s">
        <v>198</v>
      </c>
      <c r="G261" t="s">
        <v>137</v>
      </c>
      <c r="H261" t="s">
        <v>231</v>
      </c>
    </row>
    <row r="262" spans="1:8" ht="12.75">
      <c r="A262" t="s">
        <v>599</v>
      </c>
      <c r="B262" t="s">
        <v>600</v>
      </c>
      <c r="C262" t="s">
        <v>223</v>
      </c>
      <c r="D262" t="s">
        <v>137</v>
      </c>
      <c r="E262" t="s">
        <v>87</v>
      </c>
      <c r="F262" t="s">
        <v>182</v>
      </c>
      <c r="G262" t="s">
        <v>163</v>
      </c>
      <c r="H262" t="s">
        <v>163</v>
      </c>
    </row>
    <row r="263" spans="1:8" s="31" customFormat="1" ht="12.75">
      <c r="A263" s="31" t="s">
        <v>601</v>
      </c>
      <c r="B263" s="31" t="s">
        <v>602</v>
      </c>
      <c r="C263" s="31" t="s">
        <v>198</v>
      </c>
      <c r="D263" s="31" t="s">
        <v>269</v>
      </c>
      <c r="E263" s="31" t="s">
        <v>137</v>
      </c>
      <c r="F263" s="31" t="s">
        <v>198</v>
      </c>
      <c r="G263" s="31" t="s">
        <v>242</v>
      </c>
      <c r="H263" s="31" t="s">
        <v>104</v>
      </c>
    </row>
    <row r="264" spans="1:8" ht="12.75">
      <c r="A264" t="s">
        <v>603</v>
      </c>
      <c r="B264" t="s">
        <v>604</v>
      </c>
      <c r="C264" t="s">
        <v>96</v>
      </c>
      <c r="D264" t="s">
        <v>100</v>
      </c>
      <c r="E264" t="s">
        <v>145</v>
      </c>
      <c r="F264" t="s">
        <v>198</v>
      </c>
      <c r="G264" t="s">
        <v>137</v>
      </c>
      <c r="H264" t="s">
        <v>108</v>
      </c>
    </row>
    <row r="265" spans="1:8" ht="12.75">
      <c r="A265" t="s">
        <v>605</v>
      </c>
      <c r="B265" t="s">
        <v>606</v>
      </c>
      <c r="C265" t="s">
        <v>578</v>
      </c>
      <c r="D265" t="s">
        <v>106</v>
      </c>
      <c r="E265" t="s">
        <v>147</v>
      </c>
      <c r="F265" t="s">
        <v>96</v>
      </c>
      <c r="G265" t="s">
        <v>269</v>
      </c>
      <c r="H265" t="s">
        <v>269</v>
      </c>
    </row>
    <row r="266" spans="1:8" ht="12.75">
      <c r="A266" t="s">
        <v>607</v>
      </c>
      <c r="B266" t="s">
        <v>602</v>
      </c>
      <c r="C266" t="s">
        <v>156</v>
      </c>
      <c r="D266" t="s">
        <v>129</v>
      </c>
      <c r="E266" t="s">
        <v>100</v>
      </c>
      <c r="F266" t="s">
        <v>156</v>
      </c>
      <c r="G266" t="s">
        <v>104</v>
      </c>
      <c r="H266" t="s">
        <v>269</v>
      </c>
    </row>
    <row r="267" spans="1:8" ht="12.75">
      <c r="A267" t="s">
        <v>608</v>
      </c>
      <c r="B267" t="s">
        <v>609</v>
      </c>
      <c r="C267" t="s">
        <v>94</v>
      </c>
      <c r="D267" t="s">
        <v>108</v>
      </c>
      <c r="E267" t="s">
        <v>147</v>
      </c>
      <c r="F267" t="s">
        <v>182</v>
      </c>
      <c r="G267" t="s">
        <v>212</v>
      </c>
      <c r="H267" t="s">
        <v>108</v>
      </c>
    </row>
    <row r="268" spans="1:8" ht="12.75">
      <c r="A268" t="s">
        <v>610</v>
      </c>
      <c r="B268" t="s">
        <v>611</v>
      </c>
      <c r="C268" t="s">
        <v>182</v>
      </c>
      <c r="D268" t="s">
        <v>108</v>
      </c>
      <c r="E268" t="s">
        <v>147</v>
      </c>
      <c r="F268" t="s">
        <v>173</v>
      </c>
      <c r="G268" t="s">
        <v>242</v>
      </c>
      <c r="H268" t="s">
        <v>108</v>
      </c>
    </row>
    <row r="269" spans="1:8" ht="12.75">
      <c r="A269" t="s">
        <v>612</v>
      </c>
      <c r="B269" t="s">
        <v>613</v>
      </c>
      <c r="C269" t="s">
        <v>198</v>
      </c>
      <c r="D269" t="s">
        <v>212</v>
      </c>
      <c r="E269" t="s">
        <v>145</v>
      </c>
      <c r="F269" t="s">
        <v>198</v>
      </c>
      <c r="G269" t="s">
        <v>462</v>
      </c>
      <c r="H269" t="s">
        <v>104</v>
      </c>
    </row>
    <row r="270" spans="1:8" ht="12.75">
      <c r="A270" t="s">
        <v>614</v>
      </c>
      <c r="B270" t="s">
        <v>615</v>
      </c>
      <c r="C270" t="s">
        <v>198</v>
      </c>
      <c r="D270" t="s">
        <v>247</v>
      </c>
      <c r="E270" t="s">
        <v>137</v>
      </c>
      <c r="F270" t="s">
        <v>198</v>
      </c>
      <c r="G270" t="s">
        <v>88</v>
      </c>
      <c r="H270" t="s">
        <v>104</v>
      </c>
    </row>
    <row r="271" spans="1:8" ht="12.75">
      <c r="A271" t="s">
        <v>616</v>
      </c>
      <c r="B271" t="s">
        <v>617</v>
      </c>
      <c r="C271" t="s">
        <v>96</v>
      </c>
      <c r="D271" t="s">
        <v>108</v>
      </c>
      <c r="E271" t="s">
        <v>177</v>
      </c>
      <c r="F271" t="s">
        <v>365</v>
      </c>
      <c r="G271" t="s">
        <v>88</v>
      </c>
      <c r="H271" t="s">
        <v>231</v>
      </c>
    </row>
    <row r="272" spans="1:8" ht="12.75">
      <c r="A272" t="s">
        <v>618</v>
      </c>
      <c r="B272" t="s">
        <v>619</v>
      </c>
      <c r="C272" t="s">
        <v>578</v>
      </c>
      <c r="D272" t="s">
        <v>108</v>
      </c>
      <c r="E272" t="s">
        <v>177</v>
      </c>
      <c r="F272" t="s">
        <v>96</v>
      </c>
      <c r="G272" t="s">
        <v>88</v>
      </c>
      <c r="H272" t="s">
        <v>242</v>
      </c>
    </row>
    <row r="273" spans="1:8" ht="12.75">
      <c r="A273" t="s">
        <v>620</v>
      </c>
      <c r="B273" t="s">
        <v>615</v>
      </c>
      <c r="C273" t="s">
        <v>156</v>
      </c>
      <c r="D273" t="s">
        <v>231</v>
      </c>
      <c r="E273" t="s">
        <v>269</v>
      </c>
      <c r="F273" t="s">
        <v>156</v>
      </c>
      <c r="G273" t="s">
        <v>153</v>
      </c>
      <c r="H273" t="s">
        <v>212</v>
      </c>
    </row>
    <row r="274" spans="1:8" ht="12.75">
      <c r="A274" t="s">
        <v>621</v>
      </c>
      <c r="B274" t="s">
        <v>622</v>
      </c>
      <c r="C274" t="s">
        <v>173</v>
      </c>
      <c r="D274" t="s">
        <v>242</v>
      </c>
      <c r="E274" t="s">
        <v>108</v>
      </c>
      <c r="F274" t="s">
        <v>173</v>
      </c>
      <c r="G274" t="s">
        <v>88</v>
      </c>
      <c r="H274" t="s">
        <v>212</v>
      </c>
    </row>
    <row r="275" spans="1:8" s="31" customFormat="1" ht="12.75">
      <c r="A275" s="31" t="s">
        <v>623</v>
      </c>
      <c r="B275" s="31" t="s">
        <v>624</v>
      </c>
      <c r="C275" s="31" t="s">
        <v>141</v>
      </c>
      <c r="D275" s="31" t="s">
        <v>247</v>
      </c>
      <c r="E275" s="31" t="s">
        <v>108</v>
      </c>
      <c r="F275" s="31" t="s">
        <v>156</v>
      </c>
      <c r="G275" s="31" t="s">
        <v>153</v>
      </c>
      <c r="H275" s="31" t="s">
        <v>247</v>
      </c>
    </row>
    <row r="276" spans="1:8" ht="12.75">
      <c r="A276" t="s">
        <v>625</v>
      </c>
      <c r="B276" t="s">
        <v>622</v>
      </c>
      <c r="C276" t="s">
        <v>102</v>
      </c>
      <c r="D276" t="s">
        <v>231</v>
      </c>
      <c r="E276" t="s">
        <v>104</v>
      </c>
      <c r="F276" t="s">
        <v>277</v>
      </c>
      <c r="G276" t="s">
        <v>212</v>
      </c>
      <c r="H276" t="s">
        <v>247</v>
      </c>
    </row>
    <row r="277" spans="1:8" ht="12.75">
      <c r="A277" t="s">
        <v>626</v>
      </c>
      <c r="B277" t="s">
        <v>622</v>
      </c>
      <c r="C277" t="s">
        <v>365</v>
      </c>
      <c r="D277" t="s">
        <v>212</v>
      </c>
      <c r="E277" t="s">
        <v>163</v>
      </c>
      <c r="F277" t="s">
        <v>365</v>
      </c>
      <c r="G277" t="s">
        <v>247</v>
      </c>
      <c r="H277" t="s">
        <v>462</v>
      </c>
    </row>
    <row r="278" spans="1:8" ht="12.75">
      <c r="A278" t="s">
        <v>627</v>
      </c>
      <c r="B278" t="s">
        <v>624</v>
      </c>
      <c r="C278" t="s">
        <v>141</v>
      </c>
      <c r="D278" t="s">
        <v>247</v>
      </c>
      <c r="E278" t="s">
        <v>231</v>
      </c>
      <c r="F278" t="s">
        <v>223</v>
      </c>
      <c r="G278" t="s">
        <v>208</v>
      </c>
      <c r="H278" t="s">
        <v>462</v>
      </c>
    </row>
    <row r="279" spans="1:8" ht="12.75">
      <c r="A279" t="s">
        <v>628</v>
      </c>
      <c r="B279" t="s">
        <v>629</v>
      </c>
      <c r="C279" t="s">
        <v>182</v>
      </c>
      <c r="D279" t="s">
        <v>212</v>
      </c>
      <c r="E279" t="s">
        <v>242</v>
      </c>
      <c r="F279" t="s">
        <v>173</v>
      </c>
      <c r="G279" t="s">
        <v>247</v>
      </c>
      <c r="H279" t="s">
        <v>208</v>
      </c>
    </row>
    <row r="280" spans="1:8" ht="12.75">
      <c r="A280" t="s">
        <v>630</v>
      </c>
      <c r="B280" t="s">
        <v>631</v>
      </c>
      <c r="C280" t="s">
        <v>98</v>
      </c>
      <c r="D280" t="s">
        <v>269</v>
      </c>
      <c r="E280" t="s">
        <v>242</v>
      </c>
      <c r="F280" t="s">
        <v>98</v>
      </c>
      <c r="G280" t="s">
        <v>104</v>
      </c>
      <c r="H280" t="s">
        <v>462</v>
      </c>
    </row>
    <row r="281" spans="1:8" ht="12.75">
      <c r="A281" t="s">
        <v>632</v>
      </c>
      <c r="B281" t="s">
        <v>633</v>
      </c>
      <c r="C281" t="s">
        <v>198</v>
      </c>
      <c r="D281" t="s">
        <v>269</v>
      </c>
      <c r="E281" t="s">
        <v>231</v>
      </c>
      <c r="F281" t="s">
        <v>198</v>
      </c>
      <c r="G281" t="s">
        <v>104</v>
      </c>
      <c r="H281" t="s">
        <v>462</v>
      </c>
    </row>
    <row r="282" spans="1:8" ht="12.75">
      <c r="A282" t="s">
        <v>634</v>
      </c>
      <c r="B282" t="s">
        <v>633</v>
      </c>
      <c r="C282" t="s">
        <v>365</v>
      </c>
      <c r="D282" t="s">
        <v>137</v>
      </c>
      <c r="E282" t="s">
        <v>163</v>
      </c>
      <c r="F282" t="s">
        <v>365</v>
      </c>
      <c r="G282" t="s">
        <v>269</v>
      </c>
      <c r="H282" t="s">
        <v>247</v>
      </c>
    </row>
    <row r="283" spans="1:8" ht="12.75">
      <c r="A283" t="s">
        <v>635</v>
      </c>
      <c r="B283" t="s">
        <v>631</v>
      </c>
      <c r="C283" t="s">
        <v>578</v>
      </c>
      <c r="D283" t="s">
        <v>145</v>
      </c>
      <c r="E283" t="s">
        <v>163</v>
      </c>
      <c r="F283" t="s">
        <v>578</v>
      </c>
      <c r="G283" t="s">
        <v>137</v>
      </c>
      <c r="H283" t="s">
        <v>212</v>
      </c>
    </row>
    <row r="284" spans="1:8" ht="12.75">
      <c r="A284" t="s">
        <v>636</v>
      </c>
      <c r="B284" t="s">
        <v>629</v>
      </c>
      <c r="C284" t="s">
        <v>96</v>
      </c>
      <c r="D284" t="s">
        <v>137</v>
      </c>
      <c r="E284" t="s">
        <v>163</v>
      </c>
      <c r="F284" t="s">
        <v>365</v>
      </c>
      <c r="G284" t="s">
        <v>177</v>
      </c>
      <c r="H284" t="s">
        <v>242</v>
      </c>
    </row>
    <row r="285" spans="1:8" ht="12.75">
      <c r="A285" t="s">
        <v>637</v>
      </c>
      <c r="B285" t="s">
        <v>638</v>
      </c>
      <c r="C285" t="s">
        <v>198</v>
      </c>
      <c r="D285" t="s">
        <v>145</v>
      </c>
      <c r="E285" t="s">
        <v>104</v>
      </c>
      <c r="F285" t="s">
        <v>156</v>
      </c>
      <c r="G285" t="s">
        <v>177</v>
      </c>
      <c r="H285" t="s">
        <v>231</v>
      </c>
    </row>
    <row r="286" spans="1:8" ht="12.75">
      <c r="A286" t="s">
        <v>639</v>
      </c>
      <c r="B286" t="s">
        <v>640</v>
      </c>
      <c r="C286" t="s">
        <v>173</v>
      </c>
      <c r="D286" t="s">
        <v>137</v>
      </c>
      <c r="E286" t="s">
        <v>104</v>
      </c>
      <c r="F286" t="s">
        <v>173</v>
      </c>
      <c r="G286" t="s">
        <v>177</v>
      </c>
      <c r="H286" t="s">
        <v>163</v>
      </c>
    </row>
    <row r="287" spans="1:8" s="31" customFormat="1" ht="12.75">
      <c r="A287" s="31" t="s">
        <v>641</v>
      </c>
      <c r="B287" s="31" t="s">
        <v>642</v>
      </c>
      <c r="C287" s="31" t="s">
        <v>198</v>
      </c>
      <c r="D287" s="31" t="s">
        <v>147</v>
      </c>
      <c r="E287" s="31" t="s">
        <v>108</v>
      </c>
      <c r="F287" s="31" t="s">
        <v>156</v>
      </c>
      <c r="G287" s="31" t="s">
        <v>177</v>
      </c>
      <c r="H287" s="31" t="s">
        <v>104</v>
      </c>
    </row>
    <row r="288" spans="1:8" ht="12.75">
      <c r="A288" t="s">
        <v>643</v>
      </c>
      <c r="B288" t="s">
        <v>640</v>
      </c>
      <c r="C288" t="s">
        <v>578</v>
      </c>
      <c r="D288" t="s">
        <v>137</v>
      </c>
      <c r="E288" t="s">
        <v>269</v>
      </c>
      <c r="F288" t="s">
        <v>578</v>
      </c>
      <c r="G288" t="s">
        <v>269</v>
      </c>
      <c r="H288" t="s">
        <v>104</v>
      </c>
    </row>
    <row r="289" spans="1:8" ht="12.75">
      <c r="A289" t="s">
        <v>644</v>
      </c>
      <c r="B289" t="s">
        <v>645</v>
      </c>
      <c r="C289" t="s">
        <v>277</v>
      </c>
      <c r="D289" t="s">
        <v>100</v>
      </c>
      <c r="E289" t="s">
        <v>177</v>
      </c>
      <c r="F289" t="s">
        <v>277</v>
      </c>
      <c r="G289" t="s">
        <v>145</v>
      </c>
      <c r="H289" t="s">
        <v>108</v>
      </c>
    </row>
    <row r="290" spans="1:8" ht="12.75">
      <c r="A290" t="s">
        <v>646</v>
      </c>
      <c r="B290" t="s">
        <v>647</v>
      </c>
      <c r="C290" t="s">
        <v>198</v>
      </c>
      <c r="D290" t="s">
        <v>171</v>
      </c>
      <c r="E290" t="s">
        <v>137</v>
      </c>
      <c r="F290" t="s">
        <v>198</v>
      </c>
      <c r="G290" t="s">
        <v>129</v>
      </c>
      <c r="H290" t="s">
        <v>269</v>
      </c>
    </row>
    <row r="291" spans="1:8" ht="12.75">
      <c r="A291" t="s">
        <v>648</v>
      </c>
      <c r="B291" t="s">
        <v>649</v>
      </c>
      <c r="C291" t="s">
        <v>168</v>
      </c>
      <c r="D291" t="s">
        <v>137</v>
      </c>
      <c r="E291" t="s">
        <v>145</v>
      </c>
      <c r="F291" t="s">
        <v>168</v>
      </c>
      <c r="G291" t="s">
        <v>269</v>
      </c>
      <c r="H291" t="s">
        <v>177</v>
      </c>
    </row>
    <row r="292" spans="1:8" ht="12.75">
      <c r="A292" t="s">
        <v>650</v>
      </c>
      <c r="B292" t="s">
        <v>651</v>
      </c>
      <c r="C292" t="s">
        <v>173</v>
      </c>
      <c r="D292" t="s">
        <v>163</v>
      </c>
      <c r="E292" t="s">
        <v>137</v>
      </c>
      <c r="F292" t="s">
        <v>173</v>
      </c>
      <c r="G292" t="s">
        <v>242</v>
      </c>
      <c r="H292" t="s">
        <v>269</v>
      </c>
    </row>
    <row r="293" spans="1:8" ht="12.75">
      <c r="A293" t="s">
        <v>652</v>
      </c>
      <c r="B293" t="s">
        <v>653</v>
      </c>
      <c r="C293" t="s">
        <v>173</v>
      </c>
      <c r="D293" t="s">
        <v>247</v>
      </c>
      <c r="E293" t="s">
        <v>137</v>
      </c>
      <c r="F293" t="s">
        <v>173</v>
      </c>
      <c r="G293" t="s">
        <v>462</v>
      </c>
      <c r="H293" t="s">
        <v>269</v>
      </c>
    </row>
    <row r="294" spans="1:8" ht="12.75">
      <c r="A294" t="s">
        <v>654</v>
      </c>
      <c r="B294" t="s">
        <v>655</v>
      </c>
      <c r="C294" t="s">
        <v>223</v>
      </c>
      <c r="D294" t="s">
        <v>132</v>
      </c>
      <c r="E294" t="s">
        <v>177</v>
      </c>
      <c r="F294" t="s">
        <v>156</v>
      </c>
      <c r="G294" t="s">
        <v>153</v>
      </c>
      <c r="H294" t="s">
        <v>108</v>
      </c>
    </row>
    <row r="295" spans="1:8" ht="12.75">
      <c r="A295" t="s">
        <v>656</v>
      </c>
      <c r="B295" t="s">
        <v>657</v>
      </c>
      <c r="C295" t="s">
        <v>98</v>
      </c>
      <c r="D295" t="s">
        <v>564</v>
      </c>
      <c r="E295" t="s">
        <v>108</v>
      </c>
      <c r="F295" t="s">
        <v>98</v>
      </c>
      <c r="G295" t="s">
        <v>567</v>
      </c>
      <c r="H295" t="s">
        <v>104</v>
      </c>
    </row>
    <row r="296" spans="1:8" ht="12.75">
      <c r="A296" t="s">
        <v>658</v>
      </c>
      <c r="B296" t="s">
        <v>655</v>
      </c>
      <c r="C296" t="s">
        <v>96</v>
      </c>
      <c r="D296" t="s">
        <v>564</v>
      </c>
      <c r="E296" t="s">
        <v>104</v>
      </c>
      <c r="F296" t="s">
        <v>96</v>
      </c>
      <c r="G296" t="s">
        <v>284</v>
      </c>
      <c r="H296" t="s">
        <v>163</v>
      </c>
    </row>
    <row r="297" spans="1:8" ht="12.75">
      <c r="A297" t="s">
        <v>659</v>
      </c>
      <c r="B297" t="s">
        <v>660</v>
      </c>
      <c r="C297" t="s">
        <v>156</v>
      </c>
      <c r="D297" t="s">
        <v>92</v>
      </c>
      <c r="E297" t="s">
        <v>231</v>
      </c>
      <c r="F297" t="s">
        <v>141</v>
      </c>
      <c r="G297" t="s">
        <v>567</v>
      </c>
      <c r="H297" t="s">
        <v>242</v>
      </c>
    </row>
    <row r="298" spans="1:8" ht="12.75">
      <c r="A298" t="s">
        <v>661</v>
      </c>
      <c r="B298" t="s">
        <v>662</v>
      </c>
      <c r="C298" t="s">
        <v>173</v>
      </c>
      <c r="D298" t="s">
        <v>564</v>
      </c>
      <c r="E298" t="s">
        <v>242</v>
      </c>
      <c r="F298" t="s">
        <v>94</v>
      </c>
      <c r="G298" t="s">
        <v>299</v>
      </c>
      <c r="H298" t="s">
        <v>212</v>
      </c>
    </row>
    <row r="299" spans="1:8" s="31" customFormat="1" ht="12.75">
      <c r="A299" s="31" t="s">
        <v>663</v>
      </c>
      <c r="B299" s="31" t="s">
        <v>664</v>
      </c>
      <c r="C299" s="31" t="s">
        <v>141</v>
      </c>
      <c r="D299" s="31" t="s">
        <v>299</v>
      </c>
      <c r="E299" s="31" t="s">
        <v>247</v>
      </c>
      <c r="F299" s="31" t="s">
        <v>141</v>
      </c>
      <c r="G299" s="31" t="s">
        <v>267</v>
      </c>
      <c r="H299" s="31" t="s">
        <v>462</v>
      </c>
    </row>
    <row r="300" spans="1:8" ht="12.75">
      <c r="A300" t="s">
        <v>665</v>
      </c>
      <c r="B300" t="s">
        <v>666</v>
      </c>
      <c r="C300" t="s">
        <v>141</v>
      </c>
      <c r="D300" t="s">
        <v>326</v>
      </c>
      <c r="E300" t="s">
        <v>208</v>
      </c>
      <c r="F300" t="s">
        <v>156</v>
      </c>
      <c r="G300" t="s">
        <v>326</v>
      </c>
      <c r="H300" t="s">
        <v>88</v>
      </c>
    </row>
    <row r="301" spans="1:8" ht="12.75">
      <c r="A301" t="s">
        <v>667</v>
      </c>
      <c r="B301" t="s">
        <v>668</v>
      </c>
      <c r="C301" t="s">
        <v>198</v>
      </c>
      <c r="D301" t="s">
        <v>533</v>
      </c>
      <c r="E301" t="s">
        <v>132</v>
      </c>
      <c r="F301" t="s">
        <v>98</v>
      </c>
      <c r="G301" t="s">
        <v>535</v>
      </c>
      <c r="H301" t="s">
        <v>132</v>
      </c>
    </row>
    <row r="302" spans="1:8" ht="12.75">
      <c r="A302" t="s">
        <v>669</v>
      </c>
      <c r="B302" t="s">
        <v>670</v>
      </c>
      <c r="C302" t="s">
        <v>141</v>
      </c>
      <c r="D302" t="s">
        <v>531</v>
      </c>
      <c r="E302" t="s">
        <v>564</v>
      </c>
      <c r="F302" t="s">
        <v>141</v>
      </c>
      <c r="G302" t="s">
        <v>546</v>
      </c>
      <c r="H302" t="s">
        <v>564</v>
      </c>
    </row>
    <row r="303" spans="1:8" ht="12.75">
      <c r="A303" t="s">
        <v>671</v>
      </c>
      <c r="B303" t="s">
        <v>672</v>
      </c>
      <c r="C303" t="s">
        <v>173</v>
      </c>
      <c r="D303" t="s">
        <v>544</v>
      </c>
      <c r="E303" t="s">
        <v>299</v>
      </c>
      <c r="F303" t="s">
        <v>173</v>
      </c>
      <c r="G303" t="s">
        <v>542</v>
      </c>
      <c r="H303" t="s">
        <v>299</v>
      </c>
    </row>
    <row r="304" spans="1:8" ht="12.75">
      <c r="A304" t="s">
        <v>673</v>
      </c>
      <c r="B304" t="s">
        <v>674</v>
      </c>
      <c r="C304" t="s">
        <v>112</v>
      </c>
      <c r="D304" t="s">
        <v>533</v>
      </c>
      <c r="E304" t="s">
        <v>555</v>
      </c>
      <c r="F304" t="s">
        <v>94</v>
      </c>
      <c r="G304" t="s">
        <v>535</v>
      </c>
      <c r="H304" t="s">
        <v>555</v>
      </c>
    </row>
    <row r="305" spans="1:8" ht="12.75">
      <c r="A305" t="s">
        <v>675</v>
      </c>
      <c r="B305" t="s">
        <v>676</v>
      </c>
      <c r="C305" t="s">
        <v>156</v>
      </c>
      <c r="D305" t="s">
        <v>544</v>
      </c>
      <c r="E305" t="s">
        <v>552</v>
      </c>
      <c r="F305" t="s">
        <v>198</v>
      </c>
      <c r="G305" t="s">
        <v>326</v>
      </c>
      <c r="H305" t="s">
        <v>291</v>
      </c>
    </row>
    <row r="306" spans="1:8" ht="12.75">
      <c r="A306" t="s">
        <v>677</v>
      </c>
      <c r="B306" t="s">
        <v>678</v>
      </c>
      <c r="C306" t="s">
        <v>198</v>
      </c>
      <c r="D306" t="s">
        <v>537</v>
      </c>
      <c r="E306" t="s">
        <v>552</v>
      </c>
      <c r="F306" t="s">
        <v>98</v>
      </c>
      <c r="G306" t="s">
        <v>537</v>
      </c>
      <c r="H306" t="s">
        <v>552</v>
      </c>
    </row>
    <row r="307" spans="1:8" ht="12.75">
      <c r="A307" t="s">
        <v>679</v>
      </c>
      <c r="B307" t="s">
        <v>676</v>
      </c>
      <c r="C307" t="s">
        <v>578</v>
      </c>
      <c r="D307" t="s">
        <v>555</v>
      </c>
      <c r="E307" t="s">
        <v>537</v>
      </c>
      <c r="F307" t="s">
        <v>578</v>
      </c>
      <c r="G307" t="s">
        <v>267</v>
      </c>
      <c r="H307" t="s">
        <v>552</v>
      </c>
    </row>
    <row r="308" spans="1:8" ht="12.75">
      <c r="A308" t="s">
        <v>680</v>
      </c>
      <c r="B308" t="s">
        <v>676</v>
      </c>
      <c r="C308" t="s">
        <v>365</v>
      </c>
      <c r="D308" t="s">
        <v>291</v>
      </c>
      <c r="E308" t="s">
        <v>537</v>
      </c>
      <c r="F308" t="s">
        <v>365</v>
      </c>
      <c r="G308" t="s">
        <v>555</v>
      </c>
      <c r="H308" t="s">
        <v>537</v>
      </c>
    </row>
    <row r="309" spans="1:8" ht="12.75">
      <c r="A309" t="s">
        <v>681</v>
      </c>
      <c r="B309" t="s">
        <v>682</v>
      </c>
      <c r="C309" t="s">
        <v>141</v>
      </c>
      <c r="D309" t="s">
        <v>552</v>
      </c>
      <c r="E309" t="s">
        <v>326</v>
      </c>
      <c r="F309" t="s">
        <v>141</v>
      </c>
      <c r="G309" t="s">
        <v>291</v>
      </c>
      <c r="H309" t="s">
        <v>537</v>
      </c>
    </row>
    <row r="310" spans="1:8" ht="12.75">
      <c r="A310" t="s">
        <v>683</v>
      </c>
      <c r="B310" t="s">
        <v>684</v>
      </c>
      <c r="C310" t="s">
        <v>173</v>
      </c>
      <c r="D310" t="s">
        <v>291</v>
      </c>
      <c r="E310" t="s">
        <v>326</v>
      </c>
      <c r="F310" t="s">
        <v>173</v>
      </c>
      <c r="G310" t="s">
        <v>267</v>
      </c>
      <c r="H310" t="s">
        <v>537</v>
      </c>
    </row>
    <row r="311" spans="1:8" s="31" customFormat="1" ht="12.75">
      <c r="A311" s="31" t="s">
        <v>685</v>
      </c>
      <c r="B311" s="31" t="s">
        <v>686</v>
      </c>
      <c r="C311" s="31" t="s">
        <v>198</v>
      </c>
      <c r="D311" s="31" t="s">
        <v>267</v>
      </c>
      <c r="E311" s="31" t="s">
        <v>326</v>
      </c>
      <c r="F311" s="31" t="s">
        <v>198</v>
      </c>
      <c r="G311" s="31" t="s">
        <v>92</v>
      </c>
      <c r="H311" s="31" t="s">
        <v>537</v>
      </c>
    </row>
    <row r="312" spans="1:8" ht="12.75">
      <c r="A312" t="s">
        <v>687</v>
      </c>
      <c r="B312" t="s">
        <v>688</v>
      </c>
      <c r="C312" t="s">
        <v>98</v>
      </c>
      <c r="D312" t="s">
        <v>92</v>
      </c>
      <c r="E312" t="s">
        <v>537</v>
      </c>
      <c r="F312" t="s">
        <v>198</v>
      </c>
      <c r="G312" t="s">
        <v>564</v>
      </c>
      <c r="H312" t="s">
        <v>537</v>
      </c>
    </row>
    <row r="313" spans="1:8" ht="12.75">
      <c r="A313" t="s">
        <v>689</v>
      </c>
      <c r="B313" t="s">
        <v>690</v>
      </c>
      <c r="C313" t="s">
        <v>578</v>
      </c>
      <c r="D313" t="s">
        <v>132</v>
      </c>
      <c r="E313" t="s">
        <v>552</v>
      </c>
      <c r="F313" t="s">
        <v>578</v>
      </c>
      <c r="G313" t="s">
        <v>132</v>
      </c>
      <c r="H313" t="s">
        <v>291</v>
      </c>
    </row>
    <row r="314" spans="1:8" ht="12.75">
      <c r="A314" t="s">
        <v>691</v>
      </c>
      <c r="B314" t="s">
        <v>692</v>
      </c>
      <c r="C314" t="s">
        <v>141</v>
      </c>
      <c r="D314" t="s">
        <v>132</v>
      </c>
      <c r="E314" t="s">
        <v>291</v>
      </c>
      <c r="F314" t="s">
        <v>141</v>
      </c>
      <c r="G314" t="s">
        <v>132</v>
      </c>
      <c r="H314" t="s">
        <v>555</v>
      </c>
    </row>
    <row r="315" spans="1:8" ht="12.75">
      <c r="A315" t="s">
        <v>693</v>
      </c>
      <c r="B315" t="s">
        <v>694</v>
      </c>
      <c r="C315" t="s">
        <v>112</v>
      </c>
      <c r="D315" t="s">
        <v>567</v>
      </c>
      <c r="E315" t="s">
        <v>555</v>
      </c>
      <c r="F315" t="s">
        <v>112</v>
      </c>
      <c r="G315" t="s">
        <v>567</v>
      </c>
      <c r="H315" t="s">
        <v>267</v>
      </c>
    </row>
    <row r="316" spans="1:8" ht="12.75">
      <c r="A316" t="s">
        <v>695</v>
      </c>
      <c r="B316" t="s">
        <v>696</v>
      </c>
      <c r="C316" t="s">
        <v>94</v>
      </c>
      <c r="D316" t="s">
        <v>284</v>
      </c>
      <c r="E316" t="s">
        <v>267</v>
      </c>
      <c r="F316" t="s">
        <v>173</v>
      </c>
      <c r="G316" t="s">
        <v>132</v>
      </c>
      <c r="H316" t="s">
        <v>299</v>
      </c>
    </row>
    <row r="317" spans="1:8" ht="12.75">
      <c r="A317" t="s">
        <v>697</v>
      </c>
      <c r="B317" t="s">
        <v>698</v>
      </c>
      <c r="C317" t="s">
        <v>156</v>
      </c>
      <c r="D317" t="s">
        <v>567</v>
      </c>
      <c r="E317" t="s">
        <v>299</v>
      </c>
      <c r="F317" t="s">
        <v>156</v>
      </c>
      <c r="G317" t="s">
        <v>284</v>
      </c>
      <c r="H317" t="s">
        <v>92</v>
      </c>
    </row>
    <row r="318" spans="1:8" ht="12.75">
      <c r="A318" t="s">
        <v>699</v>
      </c>
      <c r="B318" t="s">
        <v>700</v>
      </c>
      <c r="C318" t="s">
        <v>198</v>
      </c>
      <c r="D318" t="s">
        <v>564</v>
      </c>
      <c r="E318" t="s">
        <v>92</v>
      </c>
      <c r="F318" t="s">
        <v>98</v>
      </c>
      <c r="G318" t="s">
        <v>284</v>
      </c>
      <c r="H318" t="s">
        <v>564</v>
      </c>
    </row>
    <row r="319" spans="1:8" ht="12.75">
      <c r="A319" t="s">
        <v>701</v>
      </c>
      <c r="B319" t="s">
        <v>702</v>
      </c>
      <c r="C319" t="s">
        <v>198</v>
      </c>
      <c r="D319" t="s">
        <v>267</v>
      </c>
      <c r="E319" t="s">
        <v>92</v>
      </c>
      <c r="F319" t="s">
        <v>198</v>
      </c>
      <c r="G319" t="s">
        <v>299</v>
      </c>
      <c r="H319" t="s">
        <v>564</v>
      </c>
    </row>
    <row r="320" spans="1:8" ht="12.75">
      <c r="A320" t="s">
        <v>703</v>
      </c>
      <c r="B320" t="s">
        <v>704</v>
      </c>
      <c r="C320" t="s">
        <v>96</v>
      </c>
      <c r="D320" t="s">
        <v>299</v>
      </c>
      <c r="E320" t="s">
        <v>92</v>
      </c>
      <c r="F320" t="s">
        <v>96</v>
      </c>
      <c r="G320" t="s">
        <v>92</v>
      </c>
      <c r="H320" t="s">
        <v>564</v>
      </c>
    </row>
    <row r="321" spans="1:8" ht="12.75">
      <c r="A321" t="s">
        <v>705</v>
      </c>
      <c r="B321" t="s">
        <v>706</v>
      </c>
      <c r="C321" t="s">
        <v>173</v>
      </c>
      <c r="D321" t="s">
        <v>291</v>
      </c>
      <c r="E321" t="s">
        <v>92</v>
      </c>
      <c r="F321" t="s">
        <v>182</v>
      </c>
      <c r="G321" t="s">
        <v>555</v>
      </c>
      <c r="H321" t="s">
        <v>564</v>
      </c>
    </row>
    <row r="322" spans="1:8" ht="12.75">
      <c r="A322" t="s">
        <v>707</v>
      </c>
      <c r="B322" t="s">
        <v>708</v>
      </c>
      <c r="C322" t="s">
        <v>173</v>
      </c>
      <c r="D322" t="s">
        <v>291</v>
      </c>
      <c r="E322" t="s">
        <v>92</v>
      </c>
      <c r="F322" t="s">
        <v>182</v>
      </c>
      <c r="G322" t="s">
        <v>291</v>
      </c>
      <c r="H322" t="s">
        <v>564</v>
      </c>
    </row>
    <row r="323" spans="1:8" s="31" customFormat="1" ht="12.75">
      <c r="A323" s="31" t="s">
        <v>709</v>
      </c>
      <c r="B323" s="31" t="s">
        <v>710</v>
      </c>
      <c r="C323" s="31" t="s">
        <v>98</v>
      </c>
      <c r="D323" s="31" t="s">
        <v>555</v>
      </c>
      <c r="E323" s="31" t="s">
        <v>92</v>
      </c>
      <c r="F323" s="31" t="s">
        <v>198</v>
      </c>
      <c r="G323" s="31" t="s">
        <v>291</v>
      </c>
      <c r="H323" s="31" t="s">
        <v>564</v>
      </c>
    </row>
    <row r="324" spans="1:8" ht="12.75">
      <c r="A324" t="s">
        <v>711</v>
      </c>
      <c r="B324" t="s">
        <v>712</v>
      </c>
      <c r="C324" t="s">
        <v>98</v>
      </c>
      <c r="D324" t="s">
        <v>555</v>
      </c>
      <c r="E324" t="s">
        <v>92</v>
      </c>
      <c r="F324" t="s">
        <v>98</v>
      </c>
      <c r="G324" t="s">
        <v>555</v>
      </c>
      <c r="H324" t="s">
        <v>92</v>
      </c>
    </row>
    <row r="325" spans="1:8" ht="12.75">
      <c r="A325" t="s">
        <v>713</v>
      </c>
      <c r="B325" t="s">
        <v>712</v>
      </c>
      <c r="C325" t="s">
        <v>365</v>
      </c>
      <c r="D325" t="s">
        <v>291</v>
      </c>
      <c r="E325" t="s">
        <v>299</v>
      </c>
      <c r="F325" t="s">
        <v>365</v>
      </c>
      <c r="G325" t="s">
        <v>552</v>
      </c>
      <c r="H325" t="s">
        <v>92</v>
      </c>
    </row>
    <row r="326" spans="1:8" ht="12.75">
      <c r="A326" t="s">
        <v>714</v>
      </c>
      <c r="B326" t="s">
        <v>715</v>
      </c>
      <c r="C326" t="s">
        <v>98</v>
      </c>
      <c r="D326" t="s">
        <v>299</v>
      </c>
      <c r="E326" t="s">
        <v>299</v>
      </c>
      <c r="F326" t="s">
        <v>98</v>
      </c>
      <c r="G326" t="s">
        <v>267</v>
      </c>
      <c r="H326" t="s">
        <v>299</v>
      </c>
    </row>
    <row r="327" spans="1:8" ht="12.75">
      <c r="A327" t="s">
        <v>716</v>
      </c>
      <c r="B327" t="s">
        <v>717</v>
      </c>
      <c r="C327" t="s">
        <v>94</v>
      </c>
      <c r="D327" t="s">
        <v>299</v>
      </c>
      <c r="E327" t="s">
        <v>299</v>
      </c>
      <c r="F327" t="s">
        <v>94</v>
      </c>
      <c r="G327" t="s">
        <v>92</v>
      </c>
      <c r="H327" t="s">
        <v>299</v>
      </c>
    </row>
    <row r="328" spans="1:8" ht="12.75">
      <c r="A328" t="s">
        <v>718</v>
      </c>
      <c r="B328" t="s">
        <v>719</v>
      </c>
      <c r="C328" t="s">
        <v>182</v>
      </c>
      <c r="D328" t="s">
        <v>92</v>
      </c>
      <c r="E328" t="s">
        <v>267</v>
      </c>
      <c r="F328" t="s">
        <v>173</v>
      </c>
      <c r="G328" t="s">
        <v>92</v>
      </c>
      <c r="H328" t="s">
        <v>299</v>
      </c>
    </row>
    <row r="329" spans="1:8" ht="12.75">
      <c r="A329" t="s">
        <v>720</v>
      </c>
      <c r="B329" t="s">
        <v>719</v>
      </c>
      <c r="C329" t="s">
        <v>365</v>
      </c>
      <c r="D329" t="s">
        <v>284</v>
      </c>
      <c r="E329" t="s">
        <v>299</v>
      </c>
      <c r="F329" t="s">
        <v>96</v>
      </c>
      <c r="G329" t="s">
        <v>132</v>
      </c>
      <c r="H329" t="s">
        <v>299</v>
      </c>
    </row>
    <row r="330" spans="1:8" ht="12.75">
      <c r="A330" t="s">
        <v>721</v>
      </c>
      <c r="B330" t="s">
        <v>722</v>
      </c>
      <c r="C330" t="s">
        <v>578</v>
      </c>
      <c r="D330" t="s">
        <v>462</v>
      </c>
      <c r="E330" t="s">
        <v>299</v>
      </c>
      <c r="F330" t="s">
        <v>277</v>
      </c>
      <c r="G330" t="s">
        <v>462</v>
      </c>
      <c r="H330" t="s">
        <v>299</v>
      </c>
    </row>
    <row r="331" spans="1:8" ht="12.75">
      <c r="A331" t="s">
        <v>723</v>
      </c>
      <c r="B331" t="s">
        <v>724</v>
      </c>
      <c r="C331" t="s">
        <v>98</v>
      </c>
      <c r="D331" t="s">
        <v>462</v>
      </c>
      <c r="E331" t="s">
        <v>92</v>
      </c>
      <c r="F331" t="s">
        <v>98</v>
      </c>
      <c r="G331" t="s">
        <v>247</v>
      </c>
      <c r="H331" t="s">
        <v>92</v>
      </c>
    </row>
    <row r="332" spans="1:8" ht="12.75">
      <c r="A332" t="s">
        <v>725</v>
      </c>
      <c r="B332" t="s">
        <v>726</v>
      </c>
      <c r="C332" t="s">
        <v>198</v>
      </c>
      <c r="D332" t="s">
        <v>153</v>
      </c>
      <c r="E332" t="s">
        <v>564</v>
      </c>
      <c r="F332" t="s">
        <v>198</v>
      </c>
      <c r="G332" t="s">
        <v>88</v>
      </c>
      <c r="H332" t="s">
        <v>564</v>
      </c>
    </row>
    <row r="333" spans="1:8" ht="12.75">
      <c r="A333" t="s">
        <v>727</v>
      </c>
      <c r="B333" t="s">
        <v>728</v>
      </c>
      <c r="C333" t="s">
        <v>198</v>
      </c>
      <c r="D333" t="s">
        <v>247</v>
      </c>
      <c r="E333" t="s">
        <v>567</v>
      </c>
      <c r="F333" t="s">
        <v>173</v>
      </c>
      <c r="G333" t="s">
        <v>208</v>
      </c>
      <c r="H333" t="s">
        <v>567</v>
      </c>
    </row>
    <row r="334" spans="1:8" ht="12.75">
      <c r="A334" t="s">
        <v>729</v>
      </c>
      <c r="B334" t="s">
        <v>730</v>
      </c>
      <c r="C334" t="s">
        <v>98</v>
      </c>
      <c r="D334" t="s">
        <v>104</v>
      </c>
      <c r="E334" t="s">
        <v>284</v>
      </c>
      <c r="F334" t="s">
        <v>198</v>
      </c>
      <c r="G334" t="s">
        <v>231</v>
      </c>
      <c r="H334" t="s">
        <v>284</v>
      </c>
    </row>
    <row r="335" spans="1:8" s="31" customFormat="1" ht="12.75">
      <c r="A335" s="31" t="s">
        <v>731</v>
      </c>
      <c r="B335" s="31" t="s">
        <v>732</v>
      </c>
      <c r="C335" s="31" t="s">
        <v>98</v>
      </c>
      <c r="D335" s="31" t="s">
        <v>104</v>
      </c>
      <c r="E335" s="31" t="s">
        <v>132</v>
      </c>
      <c r="F335" s="31" t="s">
        <v>98</v>
      </c>
      <c r="G335" s="31" t="s">
        <v>163</v>
      </c>
      <c r="H335" s="31" t="s">
        <v>132</v>
      </c>
    </row>
    <row r="336" spans="1:8" ht="12.75">
      <c r="A336" t="s">
        <v>733</v>
      </c>
      <c r="B336" t="s">
        <v>732</v>
      </c>
      <c r="C336" t="s">
        <v>365</v>
      </c>
      <c r="D336" t="s">
        <v>108</v>
      </c>
      <c r="E336" t="s">
        <v>88</v>
      </c>
      <c r="F336" t="s">
        <v>365</v>
      </c>
      <c r="G336" t="s">
        <v>104</v>
      </c>
      <c r="H336" t="s">
        <v>88</v>
      </c>
    </row>
    <row r="337" spans="1:8" ht="12.75">
      <c r="A337" t="s">
        <v>734</v>
      </c>
      <c r="B337" t="s">
        <v>728</v>
      </c>
      <c r="C337" t="s">
        <v>578</v>
      </c>
      <c r="D337" t="s">
        <v>269</v>
      </c>
      <c r="E337" t="s">
        <v>462</v>
      </c>
      <c r="F337" t="s">
        <v>578</v>
      </c>
      <c r="G337" t="s">
        <v>269</v>
      </c>
      <c r="H337" t="s">
        <v>462</v>
      </c>
    </row>
    <row r="338" spans="1:8" ht="12.75">
      <c r="A338" t="s">
        <v>735</v>
      </c>
      <c r="B338" t="s">
        <v>736</v>
      </c>
      <c r="C338" t="s">
        <v>198</v>
      </c>
      <c r="D338" t="s">
        <v>108</v>
      </c>
      <c r="E338" t="s">
        <v>247</v>
      </c>
      <c r="F338" t="s">
        <v>156</v>
      </c>
      <c r="G338" t="s">
        <v>104</v>
      </c>
      <c r="H338" t="s">
        <v>247</v>
      </c>
    </row>
    <row r="339" spans="1:8" ht="12.75">
      <c r="A339" t="s">
        <v>737</v>
      </c>
      <c r="B339" t="s">
        <v>738</v>
      </c>
      <c r="C339" t="s">
        <v>115</v>
      </c>
      <c r="D339" t="s">
        <v>163</v>
      </c>
      <c r="E339" t="s">
        <v>212</v>
      </c>
      <c r="F339" t="s">
        <v>112</v>
      </c>
      <c r="G339" t="s">
        <v>104</v>
      </c>
      <c r="H339" t="s">
        <v>212</v>
      </c>
    </row>
    <row r="340" spans="1:8" ht="12.75">
      <c r="A340" t="s">
        <v>739</v>
      </c>
      <c r="B340" t="s">
        <v>740</v>
      </c>
      <c r="C340" t="s">
        <v>94</v>
      </c>
      <c r="D340" t="s">
        <v>231</v>
      </c>
      <c r="E340" t="s">
        <v>242</v>
      </c>
      <c r="F340" t="s">
        <v>182</v>
      </c>
      <c r="G340" t="s">
        <v>163</v>
      </c>
      <c r="H340" t="s">
        <v>242</v>
      </c>
    </row>
    <row r="341" spans="1:8" ht="12.75">
      <c r="A341" t="s">
        <v>741</v>
      </c>
      <c r="B341" t="s">
        <v>742</v>
      </c>
      <c r="C341" t="s">
        <v>333</v>
      </c>
      <c r="D341" t="s">
        <v>92</v>
      </c>
      <c r="E341" t="s">
        <v>242</v>
      </c>
      <c r="F341" t="s">
        <v>198</v>
      </c>
      <c r="G341" t="s">
        <v>212</v>
      </c>
      <c r="H341" t="s">
        <v>231</v>
      </c>
    </row>
    <row r="342" spans="1:8" ht="12.75">
      <c r="A342" t="s">
        <v>743</v>
      </c>
      <c r="B342" t="s">
        <v>744</v>
      </c>
      <c r="C342" t="s">
        <v>306</v>
      </c>
      <c r="D342" t="s">
        <v>462</v>
      </c>
      <c r="E342" t="s">
        <v>242</v>
      </c>
      <c r="F342" t="s">
        <v>578</v>
      </c>
      <c r="G342" t="s">
        <v>247</v>
      </c>
      <c r="H342" t="s">
        <v>231</v>
      </c>
    </row>
    <row r="343" spans="1:8" ht="12.75">
      <c r="A343" t="s">
        <v>745</v>
      </c>
      <c r="B343" t="s">
        <v>746</v>
      </c>
      <c r="C343" t="s">
        <v>102</v>
      </c>
      <c r="D343" t="s">
        <v>163</v>
      </c>
      <c r="E343" t="s">
        <v>242</v>
      </c>
      <c r="F343" t="s">
        <v>102</v>
      </c>
      <c r="G343" t="s">
        <v>104</v>
      </c>
      <c r="H343" t="s">
        <v>231</v>
      </c>
    </row>
    <row r="344" spans="1:8" ht="12.75">
      <c r="A344" t="s">
        <v>747</v>
      </c>
      <c r="B344" t="s">
        <v>748</v>
      </c>
      <c r="C344" t="s">
        <v>96</v>
      </c>
      <c r="D344" t="s">
        <v>269</v>
      </c>
      <c r="E344" t="s">
        <v>231</v>
      </c>
      <c r="F344" t="s">
        <v>365</v>
      </c>
      <c r="G344" t="s">
        <v>269</v>
      </c>
      <c r="H344" t="s">
        <v>163</v>
      </c>
    </row>
    <row r="345" spans="1:8" ht="12.75">
      <c r="A345" t="s">
        <v>749</v>
      </c>
      <c r="B345" t="s">
        <v>744</v>
      </c>
      <c r="C345" t="s">
        <v>223</v>
      </c>
      <c r="D345" t="s">
        <v>163</v>
      </c>
      <c r="E345" t="s">
        <v>231</v>
      </c>
      <c r="F345" t="s">
        <v>173</v>
      </c>
      <c r="G345" t="s">
        <v>269</v>
      </c>
      <c r="H345" t="s">
        <v>104</v>
      </c>
    </row>
    <row r="346" spans="1:8" ht="12.75">
      <c r="A346" t="s">
        <v>750</v>
      </c>
      <c r="B346" t="s">
        <v>751</v>
      </c>
      <c r="C346" t="s">
        <v>156</v>
      </c>
      <c r="D346" t="s">
        <v>242</v>
      </c>
      <c r="E346" t="s">
        <v>231</v>
      </c>
      <c r="F346" t="s">
        <v>173</v>
      </c>
      <c r="G346" t="s">
        <v>231</v>
      </c>
      <c r="H346" t="s">
        <v>163</v>
      </c>
    </row>
    <row r="347" spans="1:8" s="31" customFormat="1" ht="12.75">
      <c r="A347" s="31" t="s">
        <v>752</v>
      </c>
      <c r="B347" s="31" t="s">
        <v>753</v>
      </c>
      <c r="C347" s="31" t="s">
        <v>98</v>
      </c>
      <c r="D347" s="31" t="s">
        <v>242</v>
      </c>
      <c r="E347" s="31" t="s">
        <v>231</v>
      </c>
      <c r="F347" s="31" t="s">
        <v>98</v>
      </c>
      <c r="G347" s="31" t="s">
        <v>231</v>
      </c>
      <c r="H347" s="31" t="s">
        <v>163</v>
      </c>
    </row>
    <row r="348" spans="1:8" ht="12.75">
      <c r="A348" t="s">
        <v>754</v>
      </c>
      <c r="B348" t="s">
        <v>755</v>
      </c>
      <c r="C348" t="s">
        <v>756</v>
      </c>
      <c r="D348" t="s">
        <v>177</v>
      </c>
      <c r="E348" t="s">
        <v>231</v>
      </c>
      <c r="F348" t="s">
        <v>358</v>
      </c>
      <c r="G348" t="s">
        <v>177</v>
      </c>
      <c r="H348" t="s">
        <v>104</v>
      </c>
    </row>
    <row r="349" spans="1:8" ht="12.75">
      <c r="A349" t="s">
        <v>757</v>
      </c>
      <c r="B349" t="s">
        <v>758</v>
      </c>
      <c r="C349" t="s">
        <v>96</v>
      </c>
      <c r="D349" t="s">
        <v>269</v>
      </c>
      <c r="E349" t="s">
        <v>231</v>
      </c>
      <c r="F349" t="s">
        <v>365</v>
      </c>
      <c r="G349" t="s">
        <v>108</v>
      </c>
      <c r="H349" t="s">
        <v>163</v>
      </c>
    </row>
    <row r="350" spans="1:8" ht="12.75">
      <c r="A350" t="s">
        <v>759</v>
      </c>
      <c r="B350" t="s">
        <v>760</v>
      </c>
      <c r="C350" t="s">
        <v>141</v>
      </c>
      <c r="D350" t="s">
        <v>104</v>
      </c>
      <c r="E350" t="s">
        <v>231</v>
      </c>
      <c r="F350" t="s">
        <v>156</v>
      </c>
      <c r="G350" t="s">
        <v>108</v>
      </c>
      <c r="H350" t="s">
        <v>163</v>
      </c>
    </row>
    <row r="351" spans="1:8" ht="12.75">
      <c r="A351" t="s">
        <v>761</v>
      </c>
      <c r="B351" t="s">
        <v>742</v>
      </c>
      <c r="C351" t="s">
        <v>182</v>
      </c>
      <c r="D351" t="s">
        <v>177</v>
      </c>
      <c r="E351" t="s">
        <v>231</v>
      </c>
      <c r="F351" t="s">
        <v>182</v>
      </c>
      <c r="G351" t="s">
        <v>269</v>
      </c>
      <c r="H351" t="s">
        <v>104</v>
      </c>
    </row>
    <row r="352" spans="1:8" ht="12.75">
      <c r="A352" t="s">
        <v>762</v>
      </c>
      <c r="B352" t="s">
        <v>763</v>
      </c>
      <c r="C352" t="s">
        <v>173</v>
      </c>
      <c r="D352" t="s">
        <v>145</v>
      </c>
      <c r="E352" t="s">
        <v>163</v>
      </c>
      <c r="F352" t="s">
        <v>141</v>
      </c>
      <c r="G352" t="s">
        <v>145</v>
      </c>
      <c r="H352" t="s">
        <v>104</v>
      </c>
    </row>
    <row r="353" spans="1:8" ht="12.75">
      <c r="A353" t="s">
        <v>764</v>
      </c>
      <c r="B353" t="s">
        <v>765</v>
      </c>
      <c r="C353" t="s">
        <v>98</v>
      </c>
      <c r="D353" t="s">
        <v>173</v>
      </c>
      <c r="E353" t="s">
        <v>269</v>
      </c>
      <c r="F353" t="s">
        <v>365</v>
      </c>
      <c r="G353" t="s">
        <v>100</v>
      </c>
      <c r="H353" t="s">
        <v>108</v>
      </c>
    </row>
    <row r="354" spans="1:8" ht="12.75">
      <c r="A354" t="s">
        <v>766</v>
      </c>
      <c r="B354" t="s">
        <v>767</v>
      </c>
      <c r="C354" t="s">
        <v>141</v>
      </c>
      <c r="D354" t="s">
        <v>137</v>
      </c>
      <c r="E354" t="s">
        <v>269</v>
      </c>
      <c r="F354" t="s">
        <v>141</v>
      </c>
      <c r="G354" t="s">
        <v>108</v>
      </c>
      <c r="H354" t="s">
        <v>269</v>
      </c>
    </row>
    <row r="355" spans="1:8" ht="12.75">
      <c r="A355" t="s">
        <v>768</v>
      </c>
      <c r="B355" t="s">
        <v>769</v>
      </c>
      <c r="C355" t="s">
        <v>198</v>
      </c>
      <c r="D355" t="s">
        <v>231</v>
      </c>
      <c r="E355" t="s">
        <v>269</v>
      </c>
      <c r="F355" t="s">
        <v>98</v>
      </c>
      <c r="G355" t="s">
        <v>242</v>
      </c>
      <c r="H355" t="s">
        <v>108</v>
      </c>
    </row>
    <row r="356" spans="1:8" ht="12.75">
      <c r="A356" t="s">
        <v>770</v>
      </c>
      <c r="B356" t="s">
        <v>771</v>
      </c>
      <c r="C356" t="s">
        <v>198</v>
      </c>
      <c r="D356" t="s">
        <v>212</v>
      </c>
      <c r="E356" t="s">
        <v>269</v>
      </c>
      <c r="F356" t="s">
        <v>198</v>
      </c>
      <c r="G356" t="s">
        <v>247</v>
      </c>
      <c r="H356" t="s">
        <v>108</v>
      </c>
    </row>
    <row r="357" spans="1:8" ht="12.75">
      <c r="A357" t="s">
        <v>772</v>
      </c>
      <c r="B357" t="s">
        <v>773</v>
      </c>
      <c r="C357" t="s">
        <v>141</v>
      </c>
      <c r="D357" t="s">
        <v>242</v>
      </c>
      <c r="E357" t="s">
        <v>269</v>
      </c>
      <c r="F357" t="s">
        <v>223</v>
      </c>
      <c r="G357" t="s">
        <v>212</v>
      </c>
      <c r="H357" t="s">
        <v>104</v>
      </c>
    </row>
    <row r="358" spans="1:8" ht="12.75">
      <c r="A358" t="s">
        <v>774</v>
      </c>
      <c r="B358" t="s">
        <v>775</v>
      </c>
      <c r="C358" t="s">
        <v>198</v>
      </c>
      <c r="D358" t="s">
        <v>231</v>
      </c>
      <c r="E358" t="s">
        <v>269</v>
      </c>
      <c r="F358" t="s">
        <v>223</v>
      </c>
      <c r="G358" t="s">
        <v>242</v>
      </c>
      <c r="H358" t="s">
        <v>104</v>
      </c>
    </row>
    <row r="359" spans="1:8" s="31" customFormat="1" ht="12.75">
      <c r="A359" s="31" t="s">
        <v>776</v>
      </c>
      <c r="B359" s="31" t="s">
        <v>777</v>
      </c>
      <c r="C359" s="31" t="s">
        <v>98</v>
      </c>
      <c r="D359" s="31" t="s">
        <v>231</v>
      </c>
      <c r="E359" s="31" t="s">
        <v>269</v>
      </c>
      <c r="F359" s="31" t="s">
        <v>98</v>
      </c>
      <c r="G359" s="31" t="s">
        <v>242</v>
      </c>
      <c r="H359" s="31" t="s">
        <v>104</v>
      </c>
    </row>
    <row r="360" spans="1:8" ht="12.75">
      <c r="A360" t="s">
        <v>778</v>
      </c>
      <c r="B360" t="s">
        <v>779</v>
      </c>
      <c r="C360" t="s">
        <v>102</v>
      </c>
      <c r="D360" t="s">
        <v>212</v>
      </c>
      <c r="E360" t="s">
        <v>108</v>
      </c>
      <c r="F360" t="s">
        <v>102</v>
      </c>
      <c r="G360" t="s">
        <v>212</v>
      </c>
      <c r="H360" t="s">
        <v>163</v>
      </c>
    </row>
    <row r="361" spans="1:8" ht="12.75">
      <c r="A361" t="s">
        <v>780</v>
      </c>
      <c r="B361" t="s">
        <v>781</v>
      </c>
      <c r="C361" t="s">
        <v>198</v>
      </c>
      <c r="D361" t="s">
        <v>208</v>
      </c>
      <c r="E361" t="s">
        <v>104</v>
      </c>
      <c r="F361" t="s">
        <v>198</v>
      </c>
      <c r="G361" t="s">
        <v>462</v>
      </c>
      <c r="H361" t="s">
        <v>163</v>
      </c>
    </row>
    <row r="362" spans="1:8" ht="12.75">
      <c r="A362" t="s">
        <v>782</v>
      </c>
      <c r="B362" t="s">
        <v>783</v>
      </c>
      <c r="C362" t="s">
        <v>333</v>
      </c>
      <c r="D362" t="s">
        <v>299</v>
      </c>
      <c r="E362" t="s">
        <v>163</v>
      </c>
      <c r="F362" t="s">
        <v>106</v>
      </c>
      <c r="G362" t="s">
        <v>267</v>
      </c>
      <c r="H362" t="s">
        <v>242</v>
      </c>
    </row>
    <row r="363" spans="1:8" ht="12.75">
      <c r="A363" t="s">
        <v>784</v>
      </c>
      <c r="B363" t="s">
        <v>785</v>
      </c>
      <c r="C363" t="s">
        <v>173</v>
      </c>
      <c r="D363" t="s">
        <v>92</v>
      </c>
      <c r="E363" t="s">
        <v>231</v>
      </c>
      <c r="F363" t="s">
        <v>223</v>
      </c>
      <c r="G363" t="s">
        <v>92</v>
      </c>
      <c r="H363" t="s">
        <v>212</v>
      </c>
    </row>
    <row r="364" spans="1:8" ht="12.75">
      <c r="A364" t="s">
        <v>786</v>
      </c>
      <c r="B364" t="s">
        <v>787</v>
      </c>
      <c r="C364" t="s">
        <v>223</v>
      </c>
      <c r="D364" t="s">
        <v>92</v>
      </c>
      <c r="E364" t="s">
        <v>212</v>
      </c>
      <c r="F364" t="s">
        <v>141</v>
      </c>
      <c r="G364" t="s">
        <v>299</v>
      </c>
      <c r="H364" t="s">
        <v>462</v>
      </c>
    </row>
    <row r="365" spans="1:8" ht="12.75">
      <c r="A365" t="s">
        <v>788</v>
      </c>
      <c r="B365" t="s">
        <v>789</v>
      </c>
      <c r="C365" t="s">
        <v>365</v>
      </c>
      <c r="D365" t="s">
        <v>567</v>
      </c>
      <c r="E365" t="s">
        <v>462</v>
      </c>
      <c r="F365" t="s">
        <v>96</v>
      </c>
      <c r="G365" t="s">
        <v>92</v>
      </c>
      <c r="H365" t="s">
        <v>208</v>
      </c>
    </row>
    <row r="366" spans="1:8" ht="12.75">
      <c r="A366" t="s">
        <v>790</v>
      </c>
      <c r="B366" t="s">
        <v>791</v>
      </c>
      <c r="C366" t="s">
        <v>96</v>
      </c>
      <c r="D366" t="s">
        <v>208</v>
      </c>
      <c r="E366" t="s">
        <v>208</v>
      </c>
      <c r="F366" t="s">
        <v>277</v>
      </c>
      <c r="G366" t="s">
        <v>208</v>
      </c>
      <c r="H366" t="s">
        <v>88</v>
      </c>
    </row>
    <row r="367" spans="1:8" ht="12.75">
      <c r="A367" t="s">
        <v>792</v>
      </c>
      <c r="B367" t="s">
        <v>793</v>
      </c>
      <c r="C367" t="s">
        <v>96</v>
      </c>
      <c r="D367" t="s">
        <v>212</v>
      </c>
      <c r="E367" t="s">
        <v>208</v>
      </c>
      <c r="F367" t="s">
        <v>96</v>
      </c>
      <c r="G367" t="s">
        <v>462</v>
      </c>
      <c r="H367" t="s">
        <v>88</v>
      </c>
    </row>
    <row r="368" spans="1:8" ht="12.75">
      <c r="A368" t="s">
        <v>794</v>
      </c>
      <c r="B368" t="s">
        <v>795</v>
      </c>
      <c r="C368" t="s">
        <v>141</v>
      </c>
      <c r="D368" t="s">
        <v>208</v>
      </c>
      <c r="E368" t="s">
        <v>88</v>
      </c>
      <c r="F368" t="s">
        <v>141</v>
      </c>
      <c r="G368" t="s">
        <v>208</v>
      </c>
      <c r="H368" t="s">
        <v>88</v>
      </c>
    </row>
    <row r="369" spans="1:8" ht="12.75">
      <c r="A369" t="s">
        <v>796</v>
      </c>
      <c r="B369" t="s">
        <v>797</v>
      </c>
      <c r="C369" t="s">
        <v>365</v>
      </c>
      <c r="D369" t="s">
        <v>242</v>
      </c>
      <c r="E369" t="s">
        <v>88</v>
      </c>
      <c r="F369" t="s">
        <v>98</v>
      </c>
      <c r="G369" t="s">
        <v>212</v>
      </c>
      <c r="H369" t="s">
        <v>88</v>
      </c>
    </row>
    <row r="370" spans="1:8" ht="12.75">
      <c r="A370" t="s">
        <v>798</v>
      </c>
      <c r="B370" t="s">
        <v>799</v>
      </c>
      <c r="C370" t="s">
        <v>365</v>
      </c>
      <c r="D370" t="s">
        <v>163</v>
      </c>
      <c r="E370" t="s">
        <v>208</v>
      </c>
      <c r="F370" t="s">
        <v>198</v>
      </c>
      <c r="G370" t="s">
        <v>163</v>
      </c>
      <c r="H370" t="s">
        <v>88</v>
      </c>
    </row>
    <row r="371" spans="1:8" s="31" customFormat="1" ht="12.75">
      <c r="A371" s="31" t="s">
        <v>800</v>
      </c>
      <c r="B371" s="31" t="s">
        <v>801</v>
      </c>
      <c r="C371" s="31" t="s">
        <v>198</v>
      </c>
      <c r="D371" s="31" t="s">
        <v>231</v>
      </c>
      <c r="E371" s="31" t="s">
        <v>208</v>
      </c>
      <c r="F371" s="31" t="s">
        <v>198</v>
      </c>
      <c r="G371" s="31" t="s">
        <v>231</v>
      </c>
      <c r="H371" s="31" t="s">
        <v>88</v>
      </c>
    </row>
    <row r="372" spans="1:8" ht="12.75">
      <c r="A372" t="s">
        <v>802</v>
      </c>
      <c r="B372" t="s">
        <v>803</v>
      </c>
      <c r="C372" t="s">
        <v>277</v>
      </c>
      <c r="D372" t="s">
        <v>242</v>
      </c>
      <c r="E372" t="s">
        <v>208</v>
      </c>
      <c r="F372" t="s">
        <v>277</v>
      </c>
      <c r="G372" t="s">
        <v>242</v>
      </c>
      <c r="H372" t="s">
        <v>88</v>
      </c>
    </row>
    <row r="373" spans="1:8" ht="12.75">
      <c r="A373" t="s">
        <v>804</v>
      </c>
      <c r="B373" t="s">
        <v>805</v>
      </c>
      <c r="C373" t="s">
        <v>365</v>
      </c>
      <c r="D373" t="s">
        <v>104</v>
      </c>
      <c r="E373" t="s">
        <v>208</v>
      </c>
      <c r="F373" t="s">
        <v>365</v>
      </c>
      <c r="G373" t="s">
        <v>163</v>
      </c>
      <c r="H373" t="s">
        <v>208</v>
      </c>
    </row>
    <row r="374" spans="1:8" ht="12.75">
      <c r="A374" t="s">
        <v>806</v>
      </c>
      <c r="B374" t="s">
        <v>807</v>
      </c>
      <c r="C374" t="s">
        <v>106</v>
      </c>
      <c r="D374" t="s">
        <v>163</v>
      </c>
      <c r="E374" t="s">
        <v>462</v>
      </c>
      <c r="F374" t="s">
        <v>333</v>
      </c>
      <c r="G374" t="s">
        <v>104</v>
      </c>
      <c r="H374" t="s">
        <v>462</v>
      </c>
    </row>
    <row r="375" spans="1:8" ht="12.75">
      <c r="A375" t="s">
        <v>808</v>
      </c>
      <c r="B375" t="s">
        <v>809</v>
      </c>
      <c r="C375" t="s">
        <v>112</v>
      </c>
      <c r="D375" t="s">
        <v>247</v>
      </c>
      <c r="E375" t="s">
        <v>247</v>
      </c>
      <c r="F375" t="s">
        <v>112</v>
      </c>
      <c r="G375" t="s">
        <v>212</v>
      </c>
      <c r="H375" t="s">
        <v>247</v>
      </c>
    </row>
    <row r="376" spans="1:8" ht="12.75">
      <c r="A376" t="s">
        <v>810</v>
      </c>
      <c r="B376" t="s">
        <v>811</v>
      </c>
      <c r="C376" t="s">
        <v>198</v>
      </c>
      <c r="D376" t="s">
        <v>163</v>
      </c>
      <c r="E376" t="s">
        <v>212</v>
      </c>
      <c r="F376" t="s">
        <v>198</v>
      </c>
      <c r="G376" t="s">
        <v>163</v>
      </c>
      <c r="H376" t="s">
        <v>212</v>
      </c>
    </row>
    <row r="377" spans="1:8" ht="12.75">
      <c r="A377" t="s">
        <v>812</v>
      </c>
      <c r="B377" t="s">
        <v>813</v>
      </c>
      <c r="C377" t="s">
        <v>365</v>
      </c>
      <c r="D377" t="s">
        <v>163</v>
      </c>
      <c r="E377" t="s">
        <v>242</v>
      </c>
      <c r="F377" t="s">
        <v>96</v>
      </c>
      <c r="G377" t="s">
        <v>163</v>
      </c>
      <c r="H377" t="s">
        <v>242</v>
      </c>
    </row>
    <row r="378" spans="1:8" ht="12.75">
      <c r="A378" t="s">
        <v>814</v>
      </c>
      <c r="B378" t="s">
        <v>815</v>
      </c>
      <c r="C378" t="s">
        <v>578</v>
      </c>
      <c r="D378" t="s">
        <v>104</v>
      </c>
      <c r="E378" t="s">
        <v>231</v>
      </c>
      <c r="F378" t="s">
        <v>277</v>
      </c>
      <c r="G378" t="s">
        <v>163</v>
      </c>
      <c r="H378" t="s">
        <v>231</v>
      </c>
    </row>
    <row r="379" spans="1:8" ht="12.75">
      <c r="A379" t="s">
        <v>816</v>
      </c>
      <c r="B379" t="s">
        <v>817</v>
      </c>
      <c r="C379" t="s">
        <v>102</v>
      </c>
      <c r="D379" t="s">
        <v>137</v>
      </c>
      <c r="E379" t="s">
        <v>231</v>
      </c>
      <c r="F379" t="s">
        <v>102</v>
      </c>
      <c r="G379" t="s">
        <v>269</v>
      </c>
      <c r="H379" t="s">
        <v>231</v>
      </c>
    </row>
    <row r="380" spans="1:8" ht="12.75">
      <c r="A380" t="s">
        <v>818</v>
      </c>
      <c r="B380" t="s">
        <v>819</v>
      </c>
      <c r="C380" t="s">
        <v>141</v>
      </c>
      <c r="D380" t="s">
        <v>177</v>
      </c>
      <c r="E380" t="s">
        <v>163</v>
      </c>
      <c r="F380" t="s">
        <v>141</v>
      </c>
      <c r="G380" t="s">
        <v>269</v>
      </c>
      <c r="H380" t="s">
        <v>163</v>
      </c>
    </row>
    <row r="381" spans="1:8" ht="12.75">
      <c r="A381" t="s">
        <v>820</v>
      </c>
      <c r="B381" t="s">
        <v>821</v>
      </c>
      <c r="C381" t="s">
        <v>223</v>
      </c>
      <c r="D381" t="s">
        <v>231</v>
      </c>
      <c r="E381" t="s">
        <v>163</v>
      </c>
      <c r="F381" t="s">
        <v>223</v>
      </c>
      <c r="G381" t="s">
        <v>231</v>
      </c>
      <c r="H381" t="s">
        <v>163</v>
      </c>
    </row>
    <row r="382" spans="1:8" ht="12.75">
      <c r="A382" t="s">
        <v>822</v>
      </c>
      <c r="B382" t="s">
        <v>823</v>
      </c>
      <c r="C382" t="s">
        <v>156</v>
      </c>
      <c r="D382" t="s">
        <v>247</v>
      </c>
      <c r="E382" t="s">
        <v>163</v>
      </c>
      <c r="F382" t="s">
        <v>156</v>
      </c>
      <c r="G382" t="s">
        <v>247</v>
      </c>
      <c r="H382" t="s">
        <v>163</v>
      </c>
    </row>
    <row r="383" spans="1:8" s="31" customFormat="1" ht="12.75">
      <c r="A383" s="31" t="s">
        <v>824</v>
      </c>
      <c r="B383" s="31" t="s">
        <v>825</v>
      </c>
      <c r="C383" s="31" t="s">
        <v>98</v>
      </c>
      <c r="D383" s="31" t="s">
        <v>212</v>
      </c>
      <c r="E383" s="31" t="s">
        <v>163</v>
      </c>
      <c r="F383" s="31" t="s">
        <v>98</v>
      </c>
      <c r="G383" s="31" t="s">
        <v>212</v>
      </c>
      <c r="H383" s="31" t="s">
        <v>163</v>
      </c>
    </row>
    <row r="384" spans="1:8" ht="12.75">
      <c r="A384" t="s">
        <v>826</v>
      </c>
      <c r="B384" t="s">
        <v>827</v>
      </c>
      <c r="C384" t="s">
        <v>96</v>
      </c>
      <c r="D384" t="s">
        <v>462</v>
      </c>
      <c r="E384" t="s">
        <v>163</v>
      </c>
      <c r="F384" t="s">
        <v>96</v>
      </c>
      <c r="G384" t="s">
        <v>462</v>
      </c>
      <c r="H384" t="s">
        <v>231</v>
      </c>
    </row>
    <row r="385" spans="1:8" ht="12.75">
      <c r="A385" t="s">
        <v>828</v>
      </c>
      <c r="B385" t="s">
        <v>829</v>
      </c>
      <c r="C385" t="s">
        <v>365</v>
      </c>
      <c r="D385" t="s">
        <v>462</v>
      </c>
      <c r="E385" t="s">
        <v>231</v>
      </c>
      <c r="F385" t="s">
        <v>365</v>
      </c>
      <c r="G385" t="s">
        <v>462</v>
      </c>
      <c r="H385" t="s">
        <v>231</v>
      </c>
    </row>
    <row r="386" spans="1:8" ht="12.75">
      <c r="A386" t="s">
        <v>830</v>
      </c>
      <c r="B386" t="s">
        <v>831</v>
      </c>
      <c r="C386" t="s">
        <v>129</v>
      </c>
      <c r="D386" t="s">
        <v>88</v>
      </c>
      <c r="E386" t="s">
        <v>242</v>
      </c>
      <c r="F386" t="s">
        <v>129</v>
      </c>
      <c r="G386" t="s">
        <v>88</v>
      </c>
      <c r="H386" t="s">
        <v>242</v>
      </c>
    </row>
    <row r="387" spans="1:8" ht="12.75">
      <c r="A387" t="s">
        <v>832</v>
      </c>
      <c r="B387" t="s">
        <v>833</v>
      </c>
      <c r="C387" t="s">
        <v>156</v>
      </c>
      <c r="D387" t="s">
        <v>231</v>
      </c>
      <c r="E387" t="s">
        <v>231</v>
      </c>
      <c r="F387" t="s">
        <v>156</v>
      </c>
      <c r="G387" t="s">
        <v>231</v>
      </c>
      <c r="H387" t="s">
        <v>242</v>
      </c>
    </row>
    <row r="388" spans="1:8" ht="12.75">
      <c r="A388" t="s">
        <v>834</v>
      </c>
      <c r="B388" t="s">
        <v>835</v>
      </c>
      <c r="C388" t="s">
        <v>223</v>
      </c>
      <c r="D388" t="s">
        <v>247</v>
      </c>
      <c r="E388" t="s">
        <v>242</v>
      </c>
      <c r="F388" t="s">
        <v>141</v>
      </c>
      <c r="G388" t="s">
        <v>247</v>
      </c>
      <c r="H388" t="s">
        <v>242</v>
      </c>
    </row>
    <row r="389" spans="1:8" ht="12.75">
      <c r="A389" t="s">
        <v>836</v>
      </c>
      <c r="B389" t="s">
        <v>837</v>
      </c>
      <c r="C389" t="s">
        <v>223</v>
      </c>
      <c r="D389" t="s">
        <v>284</v>
      </c>
      <c r="E389" t="s">
        <v>212</v>
      </c>
      <c r="F389" t="s">
        <v>223</v>
      </c>
      <c r="G389" t="s">
        <v>284</v>
      </c>
      <c r="H389" t="s">
        <v>212</v>
      </c>
    </row>
    <row r="390" spans="1:8" ht="12.75">
      <c r="A390" t="s">
        <v>838</v>
      </c>
      <c r="B390" t="s">
        <v>835</v>
      </c>
      <c r="C390" t="s">
        <v>358</v>
      </c>
      <c r="D390" t="s">
        <v>88</v>
      </c>
      <c r="E390" t="s">
        <v>212</v>
      </c>
      <c r="F390" t="s">
        <v>756</v>
      </c>
      <c r="G390" t="s">
        <v>88</v>
      </c>
      <c r="H390" t="s">
        <v>212</v>
      </c>
    </row>
    <row r="391" spans="1:8" ht="12.75">
      <c r="A391" t="s">
        <v>839</v>
      </c>
      <c r="B391" t="s">
        <v>840</v>
      </c>
      <c r="C391" t="s">
        <v>102</v>
      </c>
      <c r="D391" t="s">
        <v>88</v>
      </c>
      <c r="E391" t="s">
        <v>247</v>
      </c>
      <c r="F391" t="s">
        <v>358</v>
      </c>
      <c r="G391" t="s">
        <v>208</v>
      </c>
      <c r="H391" t="s">
        <v>247</v>
      </c>
    </row>
    <row r="392" spans="1:8" ht="12.75">
      <c r="A392" t="s">
        <v>841</v>
      </c>
      <c r="B392" t="s">
        <v>842</v>
      </c>
      <c r="C392" t="s">
        <v>223</v>
      </c>
      <c r="D392" t="s">
        <v>153</v>
      </c>
      <c r="E392" t="s">
        <v>462</v>
      </c>
      <c r="F392" t="s">
        <v>223</v>
      </c>
      <c r="G392" t="s">
        <v>88</v>
      </c>
      <c r="H392" t="s">
        <v>462</v>
      </c>
    </row>
    <row r="393" spans="1:8" ht="12.75">
      <c r="A393" t="s">
        <v>843</v>
      </c>
      <c r="B393" t="s">
        <v>844</v>
      </c>
      <c r="C393" t="s">
        <v>578</v>
      </c>
      <c r="D393" t="s">
        <v>231</v>
      </c>
      <c r="E393" t="s">
        <v>462</v>
      </c>
      <c r="F393" t="s">
        <v>578</v>
      </c>
      <c r="G393" t="s">
        <v>104</v>
      </c>
      <c r="H393" t="s">
        <v>462</v>
      </c>
    </row>
    <row r="394" spans="1:8" ht="12.75">
      <c r="A394" t="s">
        <v>845</v>
      </c>
      <c r="B394" t="s">
        <v>846</v>
      </c>
      <c r="C394" t="s">
        <v>847</v>
      </c>
      <c r="D394" t="s">
        <v>171</v>
      </c>
      <c r="E394" t="s">
        <v>247</v>
      </c>
      <c r="F394" t="s">
        <v>756</v>
      </c>
      <c r="G394" t="s">
        <v>171</v>
      </c>
      <c r="H394" t="s">
        <v>212</v>
      </c>
    </row>
    <row r="395" spans="1:8" s="31" customFormat="1" ht="12.75">
      <c r="A395" s="31" t="s">
        <v>848</v>
      </c>
      <c r="B395" s="31" t="s">
        <v>849</v>
      </c>
      <c r="C395" s="31" t="s">
        <v>358</v>
      </c>
      <c r="D395" s="31" t="s">
        <v>94</v>
      </c>
      <c r="E395" s="31" t="s">
        <v>212</v>
      </c>
      <c r="F395" s="31" t="s">
        <v>358</v>
      </c>
      <c r="G395" s="31" t="s">
        <v>94</v>
      </c>
      <c r="H395" s="31" t="s">
        <v>242</v>
      </c>
    </row>
    <row r="396" spans="1:8" ht="12.75">
      <c r="A396" t="s">
        <v>850</v>
      </c>
      <c r="B396" t="s">
        <v>851</v>
      </c>
      <c r="C396" t="s">
        <v>306</v>
      </c>
      <c r="D396" t="s">
        <v>98</v>
      </c>
      <c r="E396" t="s">
        <v>163</v>
      </c>
      <c r="F396" t="s">
        <v>847</v>
      </c>
      <c r="G396" t="s">
        <v>198</v>
      </c>
      <c r="H396" s="27" t="s">
        <v>163</v>
      </c>
    </row>
    <row r="397" spans="1:8" ht="12.75">
      <c r="A397" t="s">
        <v>852</v>
      </c>
      <c r="B397" t="s">
        <v>853</v>
      </c>
      <c r="C397" t="s">
        <v>365</v>
      </c>
      <c r="D397" t="s">
        <v>98</v>
      </c>
      <c r="E397" t="s">
        <v>108</v>
      </c>
      <c r="F397" t="s">
        <v>365</v>
      </c>
      <c r="G397" t="s">
        <v>198</v>
      </c>
      <c r="H397" s="27" t="s">
        <v>269</v>
      </c>
    </row>
    <row r="398" spans="1:8" ht="12.75">
      <c r="A398" t="s">
        <v>854</v>
      </c>
      <c r="B398" t="s">
        <v>855</v>
      </c>
      <c r="C398" t="s">
        <v>94</v>
      </c>
      <c r="D398" t="s">
        <v>756</v>
      </c>
      <c r="E398" t="s">
        <v>137</v>
      </c>
      <c r="F398" t="s">
        <v>94</v>
      </c>
      <c r="G398" t="s">
        <v>102</v>
      </c>
      <c r="H398" s="27" t="s">
        <v>137</v>
      </c>
    </row>
    <row r="399" spans="1:8" ht="12.75">
      <c r="A399" t="s">
        <v>856</v>
      </c>
      <c r="B399" t="s">
        <v>857</v>
      </c>
      <c r="C399" t="s">
        <v>141</v>
      </c>
      <c r="D399" t="s">
        <v>756</v>
      </c>
      <c r="E399" t="s">
        <v>100</v>
      </c>
      <c r="F399" t="s">
        <v>198</v>
      </c>
      <c r="G399" t="s">
        <v>358</v>
      </c>
      <c r="H399" s="27" t="s">
        <v>100</v>
      </c>
    </row>
    <row r="400" spans="1:8" ht="12.75">
      <c r="A400" t="s">
        <v>858</v>
      </c>
      <c r="B400" t="s">
        <v>859</v>
      </c>
      <c r="C400" t="s">
        <v>578</v>
      </c>
      <c r="D400" t="s">
        <v>860</v>
      </c>
      <c r="E400" t="s">
        <v>106</v>
      </c>
      <c r="F400" t="s">
        <v>578</v>
      </c>
      <c r="G400" t="s">
        <v>860</v>
      </c>
      <c r="H400" s="27" t="s">
        <v>106</v>
      </c>
    </row>
    <row r="401" spans="1:8" ht="12.75">
      <c r="A401" t="s">
        <v>861</v>
      </c>
      <c r="B401" t="s">
        <v>862</v>
      </c>
      <c r="C401" t="s">
        <v>198</v>
      </c>
      <c r="D401" t="s">
        <v>863</v>
      </c>
      <c r="E401" t="s">
        <v>94</v>
      </c>
      <c r="F401" t="s">
        <v>98</v>
      </c>
      <c r="G401" t="s">
        <v>863</v>
      </c>
      <c r="H401" s="27" t="s">
        <v>112</v>
      </c>
    </row>
    <row r="402" spans="1:8" ht="12.75">
      <c r="A402" t="s">
        <v>864</v>
      </c>
      <c r="B402" t="s">
        <v>865</v>
      </c>
      <c r="C402" t="s">
        <v>102</v>
      </c>
      <c r="D402" t="s">
        <v>866</v>
      </c>
      <c r="E402" t="s">
        <v>223</v>
      </c>
      <c r="F402" t="s">
        <v>358</v>
      </c>
      <c r="G402" t="s">
        <v>867</v>
      </c>
      <c r="H402" s="27" t="s">
        <v>223</v>
      </c>
    </row>
    <row r="403" spans="1:8" ht="12.75">
      <c r="A403" t="s">
        <v>868</v>
      </c>
      <c r="B403" t="s">
        <v>869</v>
      </c>
      <c r="C403" t="s">
        <v>578</v>
      </c>
      <c r="D403" t="s">
        <v>860</v>
      </c>
      <c r="E403" t="s">
        <v>98</v>
      </c>
      <c r="F403" t="s">
        <v>277</v>
      </c>
      <c r="G403" t="s">
        <v>870</v>
      </c>
      <c r="H403" s="27" t="s">
        <v>98</v>
      </c>
    </row>
    <row r="404" spans="1:8" ht="12.75">
      <c r="A404" t="s">
        <v>871</v>
      </c>
      <c r="B404" t="s">
        <v>872</v>
      </c>
      <c r="C404" t="s">
        <v>96</v>
      </c>
      <c r="D404" t="s">
        <v>873</v>
      </c>
      <c r="E404" t="s">
        <v>277</v>
      </c>
      <c r="F404" t="s">
        <v>198</v>
      </c>
      <c r="G404" t="s">
        <v>863</v>
      </c>
      <c r="H404" s="27" t="s">
        <v>277</v>
      </c>
    </row>
    <row r="405" spans="1:8" ht="12.75">
      <c r="A405" t="s">
        <v>874</v>
      </c>
      <c r="B405" t="s">
        <v>875</v>
      </c>
      <c r="C405" t="s">
        <v>365</v>
      </c>
      <c r="D405" t="s">
        <v>863</v>
      </c>
      <c r="E405" t="s">
        <v>756</v>
      </c>
      <c r="F405" t="s">
        <v>365</v>
      </c>
      <c r="G405" t="s">
        <v>867</v>
      </c>
      <c r="H405" s="27" t="s">
        <v>756</v>
      </c>
    </row>
    <row r="406" spans="1:8" ht="12.75">
      <c r="A406" t="s">
        <v>876</v>
      </c>
      <c r="B406" t="s">
        <v>877</v>
      </c>
      <c r="C406" t="s">
        <v>98</v>
      </c>
      <c r="D406" t="s">
        <v>878</v>
      </c>
      <c r="E406" t="s">
        <v>878</v>
      </c>
      <c r="F406" t="s">
        <v>198</v>
      </c>
      <c r="G406" t="s">
        <v>756</v>
      </c>
      <c r="H406" s="27" t="s">
        <v>878</v>
      </c>
    </row>
    <row r="407" spans="1:8" s="31" customFormat="1" ht="12.75">
      <c r="A407" s="31" t="s">
        <v>879</v>
      </c>
      <c r="B407" s="31" t="s">
        <v>880</v>
      </c>
      <c r="C407" s="31" t="s">
        <v>198</v>
      </c>
      <c r="D407" s="31" t="s">
        <v>96</v>
      </c>
      <c r="E407" s="31" t="s">
        <v>306</v>
      </c>
      <c r="F407" s="31" t="s">
        <v>98</v>
      </c>
      <c r="G407" s="31" t="s">
        <v>96</v>
      </c>
      <c r="H407" s="31" t="s">
        <v>878</v>
      </c>
    </row>
    <row r="408" spans="1:8" ht="12.75">
      <c r="A408" t="s">
        <v>881</v>
      </c>
      <c r="B408" t="s">
        <v>882</v>
      </c>
      <c r="C408" t="s">
        <v>756</v>
      </c>
      <c r="D408" t="s">
        <v>98</v>
      </c>
      <c r="E408" t="s">
        <v>306</v>
      </c>
      <c r="F408" t="s">
        <v>358</v>
      </c>
      <c r="G408" t="s">
        <v>98</v>
      </c>
      <c r="H408" t="s">
        <v>878</v>
      </c>
    </row>
    <row r="409" spans="1:8" ht="12.75">
      <c r="A409" t="s">
        <v>883</v>
      </c>
      <c r="B409" t="s">
        <v>884</v>
      </c>
      <c r="C409" t="s">
        <v>365</v>
      </c>
      <c r="D409" t="s">
        <v>198</v>
      </c>
      <c r="E409" t="s">
        <v>306</v>
      </c>
      <c r="F409" t="s">
        <v>98</v>
      </c>
      <c r="G409" t="s">
        <v>198</v>
      </c>
      <c r="H409" t="s">
        <v>878</v>
      </c>
    </row>
    <row r="410" spans="1:8" ht="12.75">
      <c r="A410" t="s">
        <v>885</v>
      </c>
      <c r="B410" t="s">
        <v>886</v>
      </c>
      <c r="C410" t="s">
        <v>333</v>
      </c>
      <c r="D410" t="s">
        <v>173</v>
      </c>
      <c r="E410" t="s">
        <v>878</v>
      </c>
      <c r="F410" t="s">
        <v>168</v>
      </c>
      <c r="G410" t="s">
        <v>223</v>
      </c>
      <c r="H410" t="s">
        <v>878</v>
      </c>
    </row>
    <row r="411" spans="1:8" ht="12.75">
      <c r="A411" t="s">
        <v>887</v>
      </c>
      <c r="B411" t="s">
        <v>888</v>
      </c>
      <c r="C411" t="s">
        <v>141</v>
      </c>
      <c r="D411" t="s">
        <v>182</v>
      </c>
      <c r="E411" t="s">
        <v>847</v>
      </c>
      <c r="F411" t="s">
        <v>141</v>
      </c>
      <c r="G411" t="s">
        <v>182</v>
      </c>
      <c r="H411" t="s">
        <v>847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8"/>
  <sheetViews>
    <sheetView workbookViewId="0" topLeftCell="A1">
      <selection activeCell="D30" sqref="D30"/>
    </sheetView>
  </sheetViews>
  <sheetFormatPr defaultColWidth="9.140625" defaultRowHeight="12.75"/>
  <cols>
    <col min="2" max="2" width="15.7109375" style="0" customWidth="1"/>
    <col min="3" max="3" width="25.00390625" style="0" customWidth="1"/>
    <col min="4" max="4" width="38.7109375" style="0" customWidth="1"/>
    <col min="8" max="8" width="9.8515625" style="0" customWidth="1"/>
    <col min="9" max="9" width="15.28125" style="0" customWidth="1"/>
    <col min="10" max="10" width="22.8515625" style="0" bestFit="1" customWidth="1"/>
    <col min="11" max="11" width="40.28125" style="0" bestFit="1" customWidth="1"/>
    <col min="12" max="12" width="26.140625" style="0" bestFit="1" customWidth="1"/>
    <col min="15" max="15" width="23.421875" style="0" customWidth="1"/>
    <col min="16" max="16" width="11.28125" style="0" customWidth="1"/>
  </cols>
  <sheetData>
    <row r="2" spans="2:9" ht="12.75">
      <c r="B2" t="s">
        <v>961</v>
      </c>
      <c r="H2" s="39"/>
      <c r="I2" s="40"/>
    </row>
    <row r="3" spans="13:14" ht="12.75">
      <c r="M3" s="39"/>
      <c r="N3" s="57"/>
    </row>
    <row r="5" spans="2:4" ht="12.75">
      <c r="B5" s="70" t="s">
        <v>958</v>
      </c>
      <c r="C5" s="70" t="s">
        <v>51</v>
      </c>
      <c r="D5" s="70" t="s">
        <v>959</v>
      </c>
    </row>
    <row r="6" spans="2:4" ht="12.75">
      <c r="B6" s="70" t="s">
        <v>956</v>
      </c>
      <c r="C6" s="70" t="s">
        <v>905</v>
      </c>
      <c r="D6" s="70" t="s">
        <v>957</v>
      </c>
    </row>
    <row r="7" spans="2:4" ht="12.75">
      <c r="B7" s="70" t="s">
        <v>17</v>
      </c>
      <c r="C7" s="72" t="s">
        <v>954</v>
      </c>
      <c r="D7" s="70" t="s">
        <v>955</v>
      </c>
    </row>
    <row r="8" spans="2:4" ht="12.75">
      <c r="B8" s="70" t="s">
        <v>906</v>
      </c>
      <c r="C8" s="73" t="s">
        <v>56</v>
      </c>
      <c r="D8" s="73" t="s">
        <v>56</v>
      </c>
    </row>
    <row r="9" spans="2:4" ht="12.75">
      <c r="B9" s="23" t="s">
        <v>0</v>
      </c>
      <c r="C9" s="38">
        <v>0.2</v>
      </c>
      <c r="D9" s="38">
        <v>0</v>
      </c>
    </row>
    <row r="10" spans="2:4" ht="12.75">
      <c r="B10" s="23" t="s">
        <v>1</v>
      </c>
      <c r="C10" s="38">
        <v>0.1</v>
      </c>
      <c r="D10" s="38">
        <v>0</v>
      </c>
    </row>
    <row r="11" spans="2:4" ht="12.75">
      <c r="B11" s="23" t="s">
        <v>29</v>
      </c>
      <c r="C11" s="38">
        <v>0.1</v>
      </c>
      <c r="D11" s="38">
        <v>0.15</v>
      </c>
    </row>
    <row r="12" spans="2:4" ht="12.75">
      <c r="B12" s="23" t="s">
        <v>30</v>
      </c>
      <c r="C12" s="38">
        <v>0.1</v>
      </c>
      <c r="D12" s="38">
        <v>0.15</v>
      </c>
    </row>
    <row r="13" spans="2:4" ht="12.75">
      <c r="B13" s="50" t="s">
        <v>44</v>
      </c>
      <c r="C13" s="71">
        <f>C9+C10+C11+C12</f>
        <v>0.5</v>
      </c>
      <c r="D13" s="71">
        <f>D9+D10+D11+D12</f>
        <v>0.3</v>
      </c>
    </row>
    <row r="14" spans="2:4" ht="12.75">
      <c r="B14" s="23" t="s">
        <v>46</v>
      </c>
      <c r="C14" s="38">
        <v>0.1</v>
      </c>
      <c r="D14" s="38">
        <v>0.2</v>
      </c>
    </row>
    <row r="15" spans="2:4" ht="12.75">
      <c r="B15" s="23" t="s">
        <v>47</v>
      </c>
      <c r="C15" s="38">
        <v>0.1</v>
      </c>
      <c r="D15" s="38">
        <v>0.2</v>
      </c>
    </row>
    <row r="16" spans="2:4" ht="12.75">
      <c r="B16" s="23" t="s">
        <v>48</v>
      </c>
      <c r="C16" s="38">
        <v>0.05</v>
      </c>
      <c r="D16" s="38">
        <v>0.2</v>
      </c>
    </row>
    <row r="17" spans="2:4" ht="12.75">
      <c r="B17" s="23" t="s">
        <v>49</v>
      </c>
      <c r="C17" s="38">
        <v>0.05</v>
      </c>
      <c r="D17" s="38">
        <v>0.2</v>
      </c>
    </row>
    <row r="18" spans="2:4" ht="12.75">
      <c r="B18" s="23" t="s">
        <v>2</v>
      </c>
      <c r="C18" s="38">
        <v>0.05</v>
      </c>
      <c r="D18" s="38">
        <v>0.25</v>
      </c>
    </row>
    <row r="22" ht="12.75">
      <c r="B22" s="49" t="s">
        <v>960</v>
      </c>
    </row>
    <row r="23" ht="12.75">
      <c r="B23" t="s">
        <v>55</v>
      </c>
    </row>
    <row r="25" spans="2:3" ht="12.75">
      <c r="B25" s="28" t="s">
        <v>54</v>
      </c>
      <c r="C25" s="28" t="s">
        <v>56</v>
      </c>
    </row>
    <row r="26" spans="2:3" ht="12.75">
      <c r="B26" s="23" t="s">
        <v>52</v>
      </c>
      <c r="C26" s="38">
        <v>2.4</v>
      </c>
    </row>
    <row r="27" spans="2:3" ht="12.75">
      <c r="B27" s="23" t="s">
        <v>904</v>
      </c>
      <c r="C27" s="38">
        <v>4</v>
      </c>
    </row>
    <row r="28" spans="2:3" ht="12.75">
      <c r="B28" s="23" t="s">
        <v>53</v>
      </c>
      <c r="C28" s="38">
        <v>35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1">
      <selection activeCell="M29" sqref="M29"/>
    </sheetView>
  </sheetViews>
  <sheetFormatPr defaultColWidth="9.140625" defaultRowHeight="12.75"/>
  <cols>
    <col min="2" max="2" width="14.28125" style="0" customWidth="1"/>
    <col min="4" max="4" width="14.57421875" style="0" customWidth="1"/>
    <col min="5" max="5" width="11.8515625" style="0" customWidth="1"/>
    <col min="6" max="6" width="13.00390625" style="0" customWidth="1"/>
    <col min="7" max="7" width="13.421875" style="0" customWidth="1"/>
  </cols>
  <sheetData>
    <row r="2" spans="1:5" ht="12.75">
      <c r="A2" s="17"/>
      <c r="B2" s="17" t="s">
        <v>902</v>
      </c>
      <c r="C2" s="17" t="s">
        <v>57</v>
      </c>
      <c r="D2" s="17" t="s">
        <v>953</v>
      </c>
      <c r="E2" s="17" t="s">
        <v>952</v>
      </c>
    </row>
    <row r="3" spans="1:8" ht="12.75">
      <c r="A3" s="17">
        <v>1985</v>
      </c>
      <c r="B3" s="17">
        <v>100622</v>
      </c>
      <c r="C3" s="17">
        <v>1985</v>
      </c>
      <c r="D3" s="18">
        <f>B3/100</f>
        <v>1006.22</v>
      </c>
      <c r="E3" s="122">
        <f>+J28</f>
        <v>135.6048236822859</v>
      </c>
      <c r="F3" s="39"/>
      <c r="G3" s="39"/>
      <c r="H3" s="39"/>
    </row>
    <row r="4" spans="1:8" ht="12.75">
      <c r="A4" s="17">
        <v>1986</v>
      </c>
      <c r="B4" s="17">
        <v>107623</v>
      </c>
      <c r="C4" s="17">
        <v>1986</v>
      </c>
      <c r="D4" s="18">
        <f>B4/100</f>
        <v>1076.23</v>
      </c>
      <c r="E4" s="123">
        <f>+J29</f>
        <v>141.411691273961</v>
      </c>
      <c r="F4" s="39"/>
      <c r="G4" s="39"/>
      <c r="H4" s="39"/>
    </row>
    <row r="5" spans="1:8" ht="12.75">
      <c r="A5" s="17">
        <v>1987</v>
      </c>
      <c r="B5" s="17">
        <v>119820</v>
      </c>
      <c r="C5" s="17">
        <v>1987</v>
      </c>
      <c r="D5" s="18">
        <f aca="true" t="shared" si="0" ref="D5:D19">B5/100</f>
        <v>1198.2</v>
      </c>
      <c r="E5" s="123">
        <f>+J30</f>
        <v>147.75576786598847</v>
      </c>
      <c r="F5" s="39"/>
      <c r="G5" s="56"/>
      <c r="H5" s="39"/>
    </row>
    <row r="6" spans="1:8" ht="12.75">
      <c r="A6" s="17">
        <v>1988</v>
      </c>
      <c r="B6" s="17">
        <v>124534</v>
      </c>
      <c r="C6" s="17">
        <v>1988</v>
      </c>
      <c r="D6" s="18">
        <f t="shared" si="0"/>
        <v>1245.34</v>
      </c>
      <c r="E6" s="123">
        <f>+J31</f>
        <v>163.62861328537605</v>
      </c>
      <c r="F6" s="39"/>
      <c r="G6" s="39"/>
      <c r="H6" s="39"/>
    </row>
    <row r="7" spans="1:8" ht="12.75">
      <c r="A7" s="17">
        <v>1989</v>
      </c>
      <c r="B7" s="17">
        <v>121967</v>
      </c>
      <c r="C7" s="17">
        <v>1989</v>
      </c>
      <c r="D7" s="18">
        <f t="shared" si="0"/>
        <v>1219.67</v>
      </c>
      <c r="E7" s="123">
        <f>+J32</f>
        <v>169.3573522306113</v>
      </c>
      <c r="F7" s="39"/>
      <c r="G7" s="40"/>
      <c r="H7" s="39"/>
    </row>
    <row r="8" spans="1:8" ht="12.75">
      <c r="A8" s="17">
        <v>1990</v>
      </c>
      <c r="B8" s="17">
        <v>119400</v>
      </c>
      <c r="C8" s="17">
        <v>1990</v>
      </c>
      <c r="D8" s="18">
        <f t="shared" si="0"/>
        <v>1194</v>
      </c>
      <c r="E8" s="23">
        <v>185</v>
      </c>
      <c r="F8" s="39"/>
      <c r="G8" s="39"/>
      <c r="H8" s="39"/>
    </row>
    <row r="9" spans="1:8" ht="12.75">
      <c r="A9" s="17">
        <v>1995</v>
      </c>
      <c r="B9" s="17">
        <v>103111</v>
      </c>
      <c r="C9" s="17">
        <v>1995</v>
      </c>
      <c r="D9" s="18">
        <f t="shared" si="0"/>
        <v>1031.11</v>
      </c>
      <c r="E9" s="23">
        <v>255</v>
      </c>
      <c r="F9" s="39"/>
      <c r="G9" s="40"/>
      <c r="H9" s="39"/>
    </row>
    <row r="10" spans="1:8" ht="12.75">
      <c r="A10" s="17">
        <v>1996</v>
      </c>
      <c r="B10" s="17">
        <v>101304</v>
      </c>
      <c r="C10" s="17">
        <v>1996</v>
      </c>
      <c r="D10" s="18">
        <f t="shared" si="0"/>
        <v>1013.04</v>
      </c>
      <c r="E10" s="23">
        <v>277</v>
      </c>
      <c r="F10" s="39"/>
      <c r="G10" s="40"/>
      <c r="H10" s="39"/>
    </row>
    <row r="11" spans="1:8" ht="12.75">
      <c r="A11" s="17">
        <v>1997</v>
      </c>
      <c r="B11" s="17">
        <v>99579</v>
      </c>
      <c r="C11" s="17">
        <v>1997</v>
      </c>
      <c r="D11" s="18">
        <f t="shared" si="0"/>
        <v>995.79</v>
      </c>
      <c r="E11" s="23">
        <v>297</v>
      </c>
      <c r="F11" s="39"/>
      <c r="G11" s="39"/>
      <c r="H11" s="39"/>
    </row>
    <row r="12" spans="1:8" ht="12.75">
      <c r="A12" s="17">
        <v>1998</v>
      </c>
      <c r="B12" s="17">
        <v>99395</v>
      </c>
      <c r="C12" s="17">
        <v>1998</v>
      </c>
      <c r="D12" s="18">
        <f t="shared" si="0"/>
        <v>993.95</v>
      </c>
      <c r="E12" s="75">
        <v>316</v>
      </c>
      <c r="F12" s="39"/>
      <c r="G12" s="56"/>
      <c r="H12" s="39"/>
    </row>
    <row r="13" spans="1:8" ht="12.75">
      <c r="A13" s="17">
        <v>1999</v>
      </c>
      <c r="B13" s="17">
        <v>98606</v>
      </c>
      <c r="C13" s="17">
        <v>1999</v>
      </c>
      <c r="D13" s="18">
        <f t="shared" si="0"/>
        <v>986.06</v>
      </c>
      <c r="E13" s="23">
        <v>347</v>
      </c>
      <c r="F13" s="39"/>
      <c r="G13" s="56"/>
      <c r="H13" s="39"/>
    </row>
    <row r="14" spans="1:8" ht="12.75">
      <c r="A14" s="17">
        <v>2000</v>
      </c>
      <c r="B14" s="17">
        <v>94444</v>
      </c>
      <c r="C14" s="17">
        <v>2000</v>
      </c>
      <c r="D14" s="18">
        <f t="shared" si="0"/>
        <v>944.44</v>
      </c>
      <c r="E14" s="23">
        <v>351</v>
      </c>
      <c r="F14" s="39"/>
      <c r="G14" s="56"/>
      <c r="H14" s="39"/>
    </row>
    <row r="15" spans="1:8" ht="12.75">
      <c r="A15" s="17">
        <v>2001</v>
      </c>
      <c r="B15" s="17">
        <v>94478</v>
      </c>
      <c r="C15" s="17">
        <v>2001</v>
      </c>
      <c r="D15" s="18">
        <f t="shared" si="0"/>
        <v>944.78</v>
      </c>
      <c r="E15" s="23">
        <v>364</v>
      </c>
      <c r="F15" s="39"/>
      <c r="G15" s="40"/>
      <c r="H15" s="40"/>
    </row>
    <row r="16" spans="1:8" ht="12.75">
      <c r="A16" s="17">
        <v>2005</v>
      </c>
      <c r="B16" s="17">
        <v>97027</v>
      </c>
      <c r="C16" s="17">
        <v>2005</v>
      </c>
      <c r="D16" s="18">
        <f t="shared" si="0"/>
        <v>970.27</v>
      </c>
      <c r="E16" s="23">
        <v>397</v>
      </c>
      <c r="F16" s="39"/>
      <c r="G16" s="40"/>
      <c r="H16" s="39"/>
    </row>
    <row r="17" spans="1:8" ht="12.75">
      <c r="A17" s="17">
        <v>2006</v>
      </c>
      <c r="B17" s="17">
        <v>96303</v>
      </c>
      <c r="C17" s="17">
        <v>2006</v>
      </c>
      <c r="D17" s="18">
        <f t="shared" si="0"/>
        <v>963.03</v>
      </c>
      <c r="E17" s="23">
        <v>405</v>
      </c>
      <c r="F17" s="39"/>
      <c r="G17" s="40"/>
      <c r="H17" s="39"/>
    </row>
    <row r="18" spans="1:8" ht="12.75">
      <c r="A18" s="17">
        <v>2007</v>
      </c>
      <c r="B18" s="17">
        <v>97595</v>
      </c>
      <c r="C18" s="17">
        <v>2007</v>
      </c>
      <c r="D18" s="18">
        <f t="shared" si="0"/>
        <v>975.95</v>
      </c>
      <c r="E18" s="23">
        <v>412</v>
      </c>
      <c r="F18" s="39"/>
      <c r="G18" s="39"/>
      <c r="H18" s="39"/>
    </row>
    <row r="19" spans="1:8" ht="12.75">
      <c r="A19" s="17">
        <v>2008</v>
      </c>
      <c r="B19" s="17">
        <v>98645</v>
      </c>
      <c r="C19" s="17">
        <v>2008</v>
      </c>
      <c r="D19" s="18">
        <f t="shared" si="0"/>
        <v>986.45</v>
      </c>
      <c r="E19" s="23">
        <v>415</v>
      </c>
      <c r="F19" s="39"/>
      <c r="G19" s="39"/>
      <c r="H19" s="39"/>
    </row>
    <row r="20" spans="5:8" ht="12.75">
      <c r="E20" s="55"/>
      <c r="F20" s="39"/>
      <c r="G20" s="56"/>
      <c r="H20" s="39"/>
    </row>
    <row r="21" spans="5:8" ht="12.75">
      <c r="E21" s="39"/>
      <c r="F21" s="39"/>
      <c r="G21" s="39"/>
      <c r="H21" s="39"/>
    </row>
    <row r="22" spans="1:8" ht="12.75">
      <c r="A22" t="s">
        <v>964</v>
      </c>
      <c r="B22" t="s">
        <v>965</v>
      </c>
      <c r="E22" s="39"/>
      <c r="F22" s="39"/>
      <c r="G22" s="39"/>
      <c r="H22" s="39"/>
    </row>
    <row r="23" spans="2:8" ht="12.75">
      <c r="B23" t="s">
        <v>966</v>
      </c>
      <c r="E23" s="39"/>
      <c r="F23" s="39"/>
      <c r="G23" s="39"/>
      <c r="H23" s="39"/>
    </row>
    <row r="24" spans="5:8" ht="12.75">
      <c r="E24" s="39"/>
      <c r="F24" s="39"/>
      <c r="G24" s="39"/>
      <c r="H24" s="39"/>
    </row>
    <row r="25" spans="5:8" ht="12.75">
      <c r="E25" s="39"/>
      <c r="F25" s="39"/>
      <c r="G25" s="40"/>
      <c r="H25" s="39"/>
    </row>
    <row r="26" spans="5:8" ht="12.75">
      <c r="E26" s="39"/>
      <c r="F26" s="39"/>
      <c r="G26" s="40"/>
      <c r="H26" s="39"/>
    </row>
    <row r="27" spans="1:10" ht="12.75">
      <c r="A27" t="s">
        <v>57</v>
      </c>
      <c r="B27" t="s">
        <v>1009</v>
      </c>
      <c r="C27" t="s">
        <v>1010</v>
      </c>
      <c r="D27" t="s">
        <v>1011</v>
      </c>
      <c r="E27" s="39"/>
      <c r="F27" s="39"/>
      <c r="G27" s="39"/>
      <c r="H27" s="23" t="s">
        <v>57</v>
      </c>
      <c r="I27" s="17" t="s">
        <v>1013</v>
      </c>
      <c r="J27" s="17" t="s">
        <v>1014</v>
      </c>
    </row>
    <row r="28" spans="1:10" ht="12.75">
      <c r="A28" s="25">
        <v>1985</v>
      </c>
      <c r="B28" s="119">
        <v>1202000</v>
      </c>
      <c r="C28" s="25">
        <v>10030621</v>
      </c>
      <c r="D28" s="120">
        <f aca="true" t="shared" si="1" ref="D28:D33">B28/C28*1000</f>
        <v>119.83305918945597</v>
      </c>
      <c r="E28" s="39"/>
      <c r="F28" s="39"/>
      <c r="G28" s="39"/>
      <c r="H28" s="25">
        <v>1985</v>
      </c>
      <c r="I28" s="118">
        <v>119.83305918945597</v>
      </c>
      <c r="J28" s="118">
        <f>I28*J29/I29</f>
        <v>135.6048236822859</v>
      </c>
    </row>
    <row r="29" spans="1:10" ht="12.75">
      <c r="A29" s="25">
        <v>1986</v>
      </c>
      <c r="B29" s="119">
        <v>1254000</v>
      </c>
      <c r="C29" s="25">
        <v>10034846</v>
      </c>
      <c r="D29" s="120">
        <f t="shared" si="1"/>
        <v>124.96454853417781</v>
      </c>
      <c r="E29" s="55"/>
      <c r="F29" s="39"/>
      <c r="G29" s="39"/>
      <c r="H29" s="25">
        <v>1986</v>
      </c>
      <c r="I29" s="118">
        <v>124.96454853417781</v>
      </c>
      <c r="J29" s="118">
        <f>I29*J30/I30</f>
        <v>141.411691273961</v>
      </c>
    </row>
    <row r="30" spans="1:10" ht="12.75">
      <c r="A30" s="25">
        <v>1987</v>
      </c>
      <c r="B30" s="121">
        <v>1309000</v>
      </c>
      <c r="C30" s="25">
        <v>10025215</v>
      </c>
      <c r="D30" s="120">
        <f t="shared" si="1"/>
        <v>130.570765814</v>
      </c>
      <c r="E30" s="39"/>
      <c r="F30" s="39"/>
      <c r="G30" s="39"/>
      <c r="H30" s="25">
        <v>1987</v>
      </c>
      <c r="I30" s="118">
        <v>130.570765814</v>
      </c>
      <c r="J30" s="118">
        <f>I30*J31/I31</f>
        <v>147.75576786598847</v>
      </c>
    </row>
    <row r="31" spans="1:10" ht="12.75">
      <c r="A31" s="25">
        <v>1988</v>
      </c>
      <c r="B31" s="121">
        <v>1448000</v>
      </c>
      <c r="C31" s="25">
        <v>10014005</v>
      </c>
      <c r="D31" s="120">
        <f t="shared" si="1"/>
        <v>144.59749121355543</v>
      </c>
      <c r="E31" s="39"/>
      <c r="F31" s="39"/>
      <c r="G31" s="56"/>
      <c r="H31" s="25">
        <v>1988</v>
      </c>
      <c r="I31" s="118">
        <v>144.59749121355543</v>
      </c>
      <c r="J31" s="118">
        <f>I31*J32/I32</f>
        <v>163.62861328537605</v>
      </c>
    </row>
    <row r="32" spans="1:10" ht="12.75">
      <c r="A32" s="25">
        <v>1989</v>
      </c>
      <c r="B32" s="119">
        <v>1496000</v>
      </c>
      <c r="C32" s="25">
        <v>9995995</v>
      </c>
      <c r="D32" s="120">
        <f t="shared" si="1"/>
        <v>149.6599388054916</v>
      </c>
      <c r="E32" s="39"/>
      <c r="F32" s="39"/>
      <c r="G32" s="39"/>
      <c r="H32" s="25">
        <v>1989</v>
      </c>
      <c r="I32" s="118">
        <v>149.6599388054916</v>
      </c>
      <c r="J32" s="118">
        <f>I32*J33/I33</f>
        <v>169.3573522306113</v>
      </c>
    </row>
    <row r="33" spans="1:10" ht="12.75">
      <c r="A33" s="25">
        <v>1990</v>
      </c>
      <c r="B33" s="119">
        <v>1630000</v>
      </c>
      <c r="C33" s="25">
        <v>9970441</v>
      </c>
      <c r="D33" s="120">
        <f t="shared" si="1"/>
        <v>163.4832401094395</v>
      </c>
      <c r="E33" s="39"/>
      <c r="F33" s="39"/>
      <c r="G33" s="40"/>
      <c r="H33" s="25">
        <v>1990</v>
      </c>
      <c r="I33" s="118">
        <v>163.4832401094395</v>
      </c>
      <c r="J33" s="17">
        <f>E8</f>
        <v>185</v>
      </c>
    </row>
    <row r="34" spans="1:8" ht="12.75">
      <c r="A34" t="s">
        <v>1012</v>
      </c>
      <c r="E34" s="39"/>
      <c r="F34" s="39"/>
      <c r="G34" s="40"/>
      <c r="H34" s="39"/>
    </row>
    <row r="35" spans="5:8" ht="12.75">
      <c r="E35" s="39"/>
      <c r="F35" s="39"/>
      <c r="G35" s="39"/>
      <c r="H35" s="39"/>
    </row>
    <row r="36" spans="5:8" ht="12.75">
      <c r="E36" s="39"/>
      <c r="F36" s="39"/>
      <c r="G36" s="39"/>
      <c r="H36" s="39"/>
    </row>
    <row r="37" spans="5:8" ht="12.75">
      <c r="E37" s="55"/>
      <c r="F37" s="39"/>
      <c r="G37" s="39"/>
      <c r="H37" s="39"/>
    </row>
    <row r="38" spans="5:8" ht="12.75">
      <c r="E38" s="39"/>
      <c r="F38" s="39"/>
      <c r="G38" s="39"/>
      <c r="H38" s="39"/>
    </row>
    <row r="39" spans="5:8" ht="12.75">
      <c r="E39" s="39"/>
      <c r="F39" s="39"/>
      <c r="G39" s="56"/>
      <c r="H39" s="39"/>
    </row>
    <row r="40" spans="5:8" ht="12.75">
      <c r="E40" s="39"/>
      <c r="F40" s="39"/>
      <c r="G40" s="39"/>
      <c r="H40" s="39"/>
    </row>
    <row r="41" spans="5:8" ht="12.75">
      <c r="E41" s="39"/>
      <c r="F41" s="39"/>
      <c r="G41" s="40"/>
      <c r="H41" s="39"/>
    </row>
    <row r="42" spans="5:8" ht="12.75">
      <c r="E42" s="39"/>
      <c r="F42" s="39"/>
      <c r="G42" s="40"/>
      <c r="H42" s="39"/>
    </row>
    <row r="43" spans="5:8" ht="12.75">
      <c r="E43" s="39"/>
      <c r="F43" s="39"/>
      <c r="G43" s="40"/>
      <c r="H43" s="39"/>
    </row>
    <row r="44" spans="5:8" ht="12.75">
      <c r="E44" s="39"/>
      <c r="F44" s="39"/>
      <c r="G44" s="40"/>
      <c r="H44" s="39"/>
    </row>
    <row r="45" spans="5:8" ht="12.75">
      <c r="E45" s="39"/>
      <c r="F45" s="39"/>
      <c r="G45" s="39"/>
      <c r="H45" s="39"/>
    </row>
    <row r="46" spans="5:8" ht="12.75">
      <c r="E46" s="39"/>
      <c r="F46" s="39"/>
      <c r="G46" s="39"/>
      <c r="H46" s="39"/>
    </row>
    <row r="47" spans="5:8" ht="12.75">
      <c r="E47" s="55"/>
      <c r="F47" s="39"/>
      <c r="G47" s="39"/>
      <c r="H47" s="39"/>
    </row>
    <row r="48" spans="5:8" ht="12.75">
      <c r="E48" s="39"/>
      <c r="F48" s="39"/>
      <c r="G48" s="39"/>
      <c r="H48" s="39"/>
    </row>
    <row r="49" spans="5:8" ht="12.75">
      <c r="E49" s="39"/>
      <c r="F49" s="39"/>
      <c r="G49" s="56"/>
      <c r="H49" s="39"/>
    </row>
    <row r="50" spans="5:8" ht="12.75">
      <c r="E50" s="39"/>
      <c r="F50" s="39"/>
      <c r="G50" s="39"/>
      <c r="H50" s="39"/>
    </row>
    <row r="51" spans="5:8" ht="12.75">
      <c r="E51" s="39"/>
      <c r="F51" s="39"/>
      <c r="G51" s="40"/>
      <c r="H51" s="39"/>
    </row>
    <row r="52" spans="5:8" ht="12.75">
      <c r="E52" s="39"/>
      <c r="F52" s="39"/>
      <c r="G52" s="39"/>
      <c r="H52" s="39"/>
    </row>
    <row r="53" spans="5:8" ht="12.75">
      <c r="E53" s="39"/>
      <c r="F53" s="39"/>
      <c r="G53" s="39"/>
      <c r="H53" s="39"/>
    </row>
    <row r="54" spans="5:8" ht="12.75">
      <c r="E54" s="39"/>
      <c r="F54" s="39"/>
      <c r="G54" s="40"/>
      <c r="H54" s="39"/>
    </row>
    <row r="55" spans="5:8" ht="12.75">
      <c r="E55" s="39"/>
      <c r="F55" s="39"/>
      <c r="G55" s="40"/>
      <c r="H55" s="39"/>
    </row>
    <row r="56" spans="5:8" ht="12.75">
      <c r="E56" s="39"/>
      <c r="F56" s="39"/>
      <c r="G56" s="39"/>
      <c r="H56" s="39"/>
    </row>
    <row r="57" spans="5:8" ht="12.75">
      <c r="E57" s="39"/>
      <c r="F57" s="39"/>
      <c r="G57" s="39"/>
      <c r="H57" s="39"/>
    </row>
    <row r="58" spans="5:8" ht="12.75">
      <c r="E58" s="55"/>
      <c r="F58" s="39"/>
      <c r="G58" s="39"/>
      <c r="H58" s="39"/>
    </row>
    <row r="59" spans="5:8" ht="12.75">
      <c r="E59" s="39"/>
      <c r="F59" s="39"/>
      <c r="G59" s="39"/>
      <c r="H59" s="39"/>
    </row>
    <row r="60" spans="5:8" ht="12.75">
      <c r="E60" s="39"/>
      <c r="F60" s="39"/>
      <c r="G60" s="56"/>
      <c r="H60" s="39"/>
    </row>
    <row r="61" spans="5:8" ht="12.75">
      <c r="E61" s="39"/>
      <c r="F61" s="39"/>
      <c r="G61" s="39"/>
      <c r="H61" s="39"/>
    </row>
    <row r="62" spans="5:8" ht="12.75">
      <c r="E62" s="39"/>
      <c r="F62" s="39"/>
      <c r="G62" s="40"/>
      <c r="H62" s="39"/>
    </row>
    <row r="63" spans="5:8" ht="12.75">
      <c r="E63" s="39"/>
      <c r="F63" s="39"/>
      <c r="G63" s="39"/>
      <c r="H63" s="39"/>
    </row>
    <row r="64" spans="5:8" ht="12.75">
      <c r="E64" s="39"/>
      <c r="F64" s="39"/>
      <c r="G64" s="39"/>
      <c r="H64" s="39"/>
    </row>
    <row r="65" spans="5:8" ht="12.75">
      <c r="E65" s="39"/>
      <c r="F65" s="39"/>
      <c r="G65" s="39"/>
      <c r="H65" s="39"/>
    </row>
    <row r="66" spans="5:8" ht="12.75">
      <c r="E66" s="55"/>
      <c r="F66" s="39"/>
      <c r="G66" s="39"/>
      <c r="H66" s="39"/>
    </row>
    <row r="67" spans="5:8" ht="12.75">
      <c r="E67" s="39"/>
      <c r="F67" s="39"/>
      <c r="G67" s="39"/>
      <c r="H67" s="39"/>
    </row>
    <row r="68" spans="5:8" ht="12.75">
      <c r="E68" s="39"/>
      <c r="F68" s="39"/>
      <c r="G68" s="56"/>
      <c r="H68" s="39"/>
    </row>
    <row r="69" spans="5:8" ht="12.75">
      <c r="E69" s="39"/>
      <c r="F69" s="39"/>
      <c r="G69" s="40"/>
      <c r="H69" s="39"/>
    </row>
    <row r="70" spans="5:8" ht="12.75">
      <c r="E70" s="39"/>
      <c r="F70" s="39"/>
      <c r="G70" s="40"/>
      <c r="H70" s="39"/>
    </row>
    <row r="71" spans="5:8" ht="12.75">
      <c r="E71" s="39"/>
      <c r="F71" s="39"/>
      <c r="G71" s="39"/>
      <c r="H71" s="39"/>
    </row>
    <row r="72" spans="5:8" ht="12.75">
      <c r="E72" s="39"/>
      <c r="F72" s="39"/>
      <c r="G72" s="39"/>
      <c r="H72" s="3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52"/>
  <sheetViews>
    <sheetView workbookViewId="0" topLeftCell="A1">
      <selection activeCell="C45" sqref="C45"/>
    </sheetView>
  </sheetViews>
  <sheetFormatPr defaultColWidth="9.140625" defaultRowHeight="12.75"/>
  <cols>
    <col min="2" max="2" width="20.00390625" style="0" customWidth="1"/>
    <col min="3" max="3" width="23.140625" style="0" customWidth="1"/>
    <col min="4" max="4" width="21.140625" style="0" customWidth="1"/>
    <col min="5" max="5" width="18.57421875" style="0" customWidth="1"/>
    <col min="7" max="7" width="11.7109375" style="0" customWidth="1"/>
    <col min="21" max="21" width="11.00390625" style="0" customWidth="1"/>
    <col min="23" max="23" width="9.28125" style="0" bestFit="1" customWidth="1"/>
  </cols>
  <sheetData>
    <row r="3" ht="12.75">
      <c r="M3" t="s">
        <v>991</v>
      </c>
    </row>
    <row r="4" spans="1:23" ht="12.75">
      <c r="A4" s="17" t="s">
        <v>58</v>
      </c>
      <c r="B4" s="17" t="s">
        <v>69</v>
      </c>
      <c r="C4" s="17" t="s">
        <v>71</v>
      </c>
      <c r="D4" s="23" t="s">
        <v>68</v>
      </c>
      <c r="E4" s="23" t="s">
        <v>70</v>
      </c>
      <c r="F4" s="17" t="s">
        <v>902</v>
      </c>
      <c r="G4" s="23" t="s">
        <v>975</v>
      </c>
      <c r="H4" s="23" t="s">
        <v>1015</v>
      </c>
      <c r="M4" t="s">
        <v>990</v>
      </c>
      <c r="W4" s="39"/>
    </row>
    <row r="5" spans="1:23" ht="12.75">
      <c r="A5" s="17">
        <v>1985</v>
      </c>
      <c r="B5" s="25">
        <v>141870</v>
      </c>
      <c r="C5" s="17">
        <v>29938</v>
      </c>
      <c r="D5" s="24">
        <v>0.36</v>
      </c>
      <c r="E5" s="18">
        <f>1200/200.482</f>
        <v>5.985574764816792</v>
      </c>
      <c r="F5" s="17">
        <v>100622</v>
      </c>
      <c r="G5" s="23">
        <v>19.8</v>
      </c>
      <c r="H5" s="23">
        <v>1.6</v>
      </c>
      <c r="W5" s="52"/>
    </row>
    <row r="6" spans="1:23" ht="12.75">
      <c r="A6" s="17">
        <v>1986</v>
      </c>
      <c r="B6" s="25">
        <v>141690</v>
      </c>
      <c r="C6" s="17">
        <v>31998</v>
      </c>
      <c r="D6" s="24">
        <v>0.34</v>
      </c>
      <c r="E6" s="18">
        <f>1600/200.482</f>
        <v>7.980766353089056</v>
      </c>
      <c r="F6" s="17">
        <v>107623</v>
      </c>
      <c r="G6" s="23">
        <v>11.6</v>
      </c>
      <c r="H6" s="23">
        <v>3.3</v>
      </c>
      <c r="M6" s="17"/>
      <c r="N6" s="17">
        <v>1981</v>
      </c>
      <c r="O6" s="17">
        <v>1991</v>
      </c>
      <c r="P6" s="17">
        <v>2001</v>
      </c>
      <c r="W6" s="52"/>
    </row>
    <row r="7" spans="1:23" ht="12.75">
      <c r="A7" s="17">
        <v>1987</v>
      </c>
      <c r="B7" s="25">
        <v>141200</v>
      </c>
      <c r="C7" s="17">
        <v>33634</v>
      </c>
      <c r="D7" s="24">
        <v>0.375</v>
      </c>
      <c r="E7" s="18">
        <f>1800/200.482</f>
        <v>8.978362147225187</v>
      </c>
      <c r="F7" s="17">
        <v>119820</v>
      </c>
      <c r="G7" s="23">
        <v>9.4</v>
      </c>
      <c r="H7" s="23">
        <v>7.6</v>
      </c>
      <c r="M7" s="17" t="s">
        <v>901</v>
      </c>
      <c r="N7" s="17">
        <v>9833014</v>
      </c>
      <c r="O7" s="17">
        <v>9867147</v>
      </c>
      <c r="P7" s="17">
        <v>10356117</v>
      </c>
      <c r="W7" s="53"/>
    </row>
    <row r="8" spans="1:23" ht="12.75">
      <c r="A8" s="17">
        <v>1988</v>
      </c>
      <c r="B8" s="25">
        <v>140650</v>
      </c>
      <c r="C8" s="17">
        <v>34340</v>
      </c>
      <c r="D8" s="24">
        <v>0.387</v>
      </c>
      <c r="E8" s="18">
        <f>1980/200.482</f>
        <v>9.876198361947706</v>
      </c>
      <c r="F8" s="17">
        <v>124534</v>
      </c>
      <c r="G8" s="23">
        <v>10</v>
      </c>
      <c r="H8" s="23">
        <v>5.3</v>
      </c>
      <c r="M8" s="17" t="s">
        <v>66</v>
      </c>
      <c r="N8" s="17">
        <v>1763119</v>
      </c>
      <c r="O8" s="17">
        <v>1721650</v>
      </c>
      <c r="P8" s="17">
        <v>2348397</v>
      </c>
      <c r="W8" s="53"/>
    </row>
    <row r="9" spans="1:23" ht="12.75">
      <c r="A9" s="17">
        <v>1989</v>
      </c>
      <c r="B9" s="25">
        <v>140160</v>
      </c>
      <c r="C9" s="17">
        <f>(C8+C10)/2</f>
        <v>33781</v>
      </c>
      <c r="D9" s="77">
        <f>(D8+D10)/2</f>
        <v>0.3685</v>
      </c>
      <c r="E9" s="38">
        <f>1980/200.482</f>
        <v>9.876198361947706</v>
      </c>
      <c r="F9" s="50">
        <f>(F8+F10)/2</f>
        <v>121967</v>
      </c>
      <c r="G9" s="17">
        <v>12.7</v>
      </c>
      <c r="H9" s="23">
        <v>6.6</v>
      </c>
      <c r="M9" s="17" t="s">
        <v>67</v>
      </c>
      <c r="N9" s="17">
        <v>138930</v>
      </c>
      <c r="O9" s="17">
        <v>139052</v>
      </c>
      <c r="P9" s="17">
        <v>148443</v>
      </c>
      <c r="W9" s="53"/>
    </row>
    <row r="10" spans="1:23" ht="12.75">
      <c r="A10" s="17">
        <v>1990</v>
      </c>
      <c r="B10" s="25">
        <v>139550</v>
      </c>
      <c r="C10" s="17">
        <v>33222</v>
      </c>
      <c r="D10" s="24">
        <v>0.35</v>
      </c>
      <c r="E10" s="38">
        <f>2800/200.482</f>
        <v>13.966341117905847</v>
      </c>
      <c r="F10" s="17">
        <v>119400</v>
      </c>
      <c r="G10" s="23">
        <v>13.6</v>
      </c>
      <c r="H10" s="23">
        <v>7.9</v>
      </c>
      <c r="W10" s="53"/>
    </row>
    <row r="11" spans="1:23" ht="12.75">
      <c r="A11" s="17">
        <v>1991</v>
      </c>
      <c r="B11" s="26">
        <v>138454</v>
      </c>
      <c r="C11" s="17">
        <v>33518</v>
      </c>
      <c r="D11" s="24">
        <v>0.37</v>
      </c>
      <c r="E11" s="38">
        <f>3400/200.482</f>
        <v>16.959128500314243</v>
      </c>
      <c r="F11" s="17">
        <v>120465</v>
      </c>
      <c r="G11" s="23">
        <v>12.3</v>
      </c>
      <c r="H11" s="23">
        <v>3.4</v>
      </c>
      <c r="M11" t="s">
        <v>989</v>
      </c>
      <c r="W11" s="53"/>
    </row>
    <row r="12" spans="1:23" ht="12.75">
      <c r="A12" s="17">
        <v>1992</v>
      </c>
      <c r="B12" s="26">
        <v>138150</v>
      </c>
      <c r="C12" s="17">
        <v>33223</v>
      </c>
      <c r="D12" s="24">
        <v>0.35</v>
      </c>
      <c r="E12" s="38">
        <f>3850/200.482</f>
        <v>19.20371903712054</v>
      </c>
      <c r="F12" s="17">
        <v>115811</v>
      </c>
      <c r="G12" s="23">
        <v>9.4</v>
      </c>
      <c r="H12" s="23">
        <v>3.1</v>
      </c>
      <c r="W12" s="53"/>
    </row>
    <row r="13" spans="1:8" ht="12.75">
      <c r="A13" s="17">
        <v>1993</v>
      </c>
      <c r="B13" s="26">
        <v>138648</v>
      </c>
      <c r="C13" s="17">
        <v>31938</v>
      </c>
      <c r="D13" s="24">
        <v>0.314</v>
      </c>
      <c r="E13" s="38">
        <f>4150/200.482</f>
        <v>20.700112728324736</v>
      </c>
      <c r="F13" s="17">
        <v>112845</v>
      </c>
      <c r="G13" s="23">
        <v>6.7</v>
      </c>
      <c r="H13" s="23">
        <v>-0.7</v>
      </c>
    </row>
    <row r="14" spans="1:23" ht="12.75">
      <c r="A14" s="17">
        <v>1994</v>
      </c>
      <c r="B14" s="26">
        <v>140070</v>
      </c>
      <c r="C14" s="17">
        <v>29996</v>
      </c>
      <c r="D14" s="24">
        <v>0.3</v>
      </c>
      <c r="E14" s="38">
        <f>4450/200.482</f>
        <v>22.196506419528934</v>
      </c>
      <c r="F14" s="17">
        <v>108808</v>
      </c>
      <c r="G14" s="23">
        <v>5.4</v>
      </c>
      <c r="H14" s="23">
        <v>1.5</v>
      </c>
      <c r="W14" s="6"/>
    </row>
    <row r="15" spans="1:23" ht="12.75">
      <c r="A15" s="17">
        <v>1995</v>
      </c>
      <c r="B15" s="26">
        <v>141630</v>
      </c>
      <c r="C15" s="17">
        <v>28690</v>
      </c>
      <c r="D15" s="24">
        <v>0.2769</v>
      </c>
      <c r="E15" s="38">
        <f>4750/200.482</f>
        <v>23.692900110733135</v>
      </c>
      <c r="F15" s="17">
        <v>103111</v>
      </c>
      <c r="G15" s="23">
        <v>4.2</v>
      </c>
      <c r="H15" s="23">
        <v>2.3</v>
      </c>
      <c r="W15" s="6"/>
    </row>
    <row r="16" spans="1:23" ht="12.75">
      <c r="A16" s="17">
        <v>1996</v>
      </c>
      <c r="B16" s="26">
        <v>143072</v>
      </c>
      <c r="C16" s="17">
        <v>28187</v>
      </c>
      <c r="D16" s="24">
        <v>0.2642</v>
      </c>
      <c r="E16" s="38">
        <f>4900/200.482</f>
        <v>24.441096956335233</v>
      </c>
      <c r="F16" s="17">
        <v>101304</v>
      </c>
      <c r="G16" s="23">
        <v>3.1</v>
      </c>
      <c r="H16" s="23">
        <v>3.6</v>
      </c>
      <c r="W16" s="6"/>
    </row>
    <row r="17" spans="1:23" ht="12.75">
      <c r="A17" s="17">
        <v>1997</v>
      </c>
      <c r="B17" s="26">
        <v>143790</v>
      </c>
      <c r="C17" s="17">
        <v>27798</v>
      </c>
      <c r="D17" s="24">
        <v>0.2585</v>
      </c>
      <c r="E17" s="38">
        <f>5030/200.482</f>
        <v>25.089534222523717</v>
      </c>
      <c r="F17" s="17">
        <v>99579</v>
      </c>
      <c r="G17" s="23">
        <v>2.3</v>
      </c>
      <c r="H17" s="23">
        <v>4.2</v>
      </c>
      <c r="Q17" s="6"/>
      <c r="R17" s="6"/>
      <c r="S17" s="6"/>
      <c r="W17" s="6"/>
    </row>
    <row r="18" spans="1:23" ht="12.75">
      <c r="A18" s="17">
        <v>1998</v>
      </c>
      <c r="B18" s="26">
        <v>144609</v>
      </c>
      <c r="C18" s="17">
        <v>27933</v>
      </c>
      <c r="D18" s="24">
        <v>0.2487</v>
      </c>
      <c r="E18" s="38">
        <f>5130/200.482</f>
        <v>25.588332119591783</v>
      </c>
      <c r="F18" s="17">
        <v>99395</v>
      </c>
      <c r="G18" s="23">
        <v>2.8</v>
      </c>
      <c r="H18" s="23">
        <v>4.8</v>
      </c>
      <c r="Q18" s="6"/>
      <c r="R18" s="6"/>
      <c r="S18" s="6"/>
      <c r="W18" s="6"/>
    </row>
    <row r="19" spans="1:23" ht="12.75">
      <c r="A19" s="17">
        <v>1999</v>
      </c>
      <c r="B19" s="26">
        <v>145355</v>
      </c>
      <c r="C19" s="17">
        <v>27490</v>
      </c>
      <c r="D19" s="44">
        <v>24.09</v>
      </c>
      <c r="E19" s="38">
        <v>26.24</v>
      </c>
      <c r="F19" s="17">
        <v>98606</v>
      </c>
      <c r="G19" s="17">
        <v>2.3</v>
      </c>
      <c r="H19" s="23">
        <v>3.8</v>
      </c>
      <c r="W19" s="6"/>
    </row>
    <row r="20" spans="1:23" ht="12.75">
      <c r="A20" s="17">
        <v>2000</v>
      </c>
      <c r="B20" s="26">
        <v>146259</v>
      </c>
      <c r="C20" s="17">
        <v>26345</v>
      </c>
      <c r="D20" s="18">
        <v>22.25</v>
      </c>
      <c r="E20" s="18">
        <f>5300/200.482</f>
        <v>26.436288544607496</v>
      </c>
      <c r="F20" s="17">
        <v>94444</v>
      </c>
      <c r="G20" s="17">
        <v>2.9</v>
      </c>
      <c r="H20" s="23">
        <v>3.9</v>
      </c>
      <c r="W20" s="6"/>
    </row>
    <row r="21" spans="1:23" ht="12.75">
      <c r="A21" s="17">
        <v>2001</v>
      </c>
      <c r="B21" s="26">
        <v>146317</v>
      </c>
      <c r="C21" s="17">
        <v>26355</v>
      </c>
      <c r="D21" s="24">
        <v>0.216</v>
      </c>
      <c r="E21" s="18">
        <f>5600/200.482</f>
        <v>27.932682235811694</v>
      </c>
      <c r="F21" s="17">
        <v>94478</v>
      </c>
      <c r="G21" s="17">
        <v>4.3</v>
      </c>
      <c r="H21" s="23">
        <v>2</v>
      </c>
      <c r="W21" s="6"/>
    </row>
    <row r="22" spans="1:23" ht="12.75">
      <c r="A22" s="17">
        <v>2002</v>
      </c>
      <c r="B22" s="26">
        <v>145173</v>
      </c>
      <c r="C22" s="17">
        <v>26815</v>
      </c>
      <c r="D22" s="24">
        <v>0.2065</v>
      </c>
      <c r="E22" s="18">
        <v>29.5</v>
      </c>
      <c r="F22" s="17">
        <v>96511</v>
      </c>
      <c r="G22" s="17">
        <v>3.6</v>
      </c>
      <c r="H22" s="23">
        <v>0.8</v>
      </c>
      <c r="W22" s="6"/>
    </row>
    <row r="23" spans="1:23" ht="12.75">
      <c r="A23" s="17">
        <v>2003</v>
      </c>
      <c r="B23" s="26">
        <v>143829</v>
      </c>
      <c r="C23" s="17">
        <v>27079</v>
      </c>
      <c r="D23" s="24">
        <v>0.2011</v>
      </c>
      <c r="E23" s="18">
        <v>29.2</v>
      </c>
      <c r="F23" s="17">
        <v>97036</v>
      </c>
      <c r="G23" s="17">
        <v>3.3</v>
      </c>
      <c r="H23" s="23">
        <v>-0.8</v>
      </c>
      <c r="W23" s="6"/>
    </row>
    <row r="24" spans="1:23" ht="12.75">
      <c r="A24" s="17">
        <v>2004</v>
      </c>
      <c r="B24" s="26">
        <v>142408</v>
      </c>
      <c r="C24" s="17">
        <v>27621</v>
      </c>
      <c r="D24" s="24">
        <v>0.2041</v>
      </c>
      <c r="E24" s="18">
        <v>29.2</v>
      </c>
      <c r="F24" s="17">
        <v>97841</v>
      </c>
      <c r="G24" s="17">
        <v>2.4</v>
      </c>
      <c r="H24" s="23">
        <v>1.5</v>
      </c>
      <c r="W24" s="6"/>
    </row>
    <row r="25" spans="1:23" ht="12.75">
      <c r="A25" s="17">
        <v>2005</v>
      </c>
      <c r="B25" s="26">
        <v>140840</v>
      </c>
      <c r="C25" s="17">
        <v>27394</v>
      </c>
      <c r="D25" s="24">
        <v>0.2</v>
      </c>
      <c r="E25" s="18">
        <v>29.3</v>
      </c>
      <c r="F25" s="17">
        <v>97027</v>
      </c>
      <c r="G25" s="17">
        <v>2.3</v>
      </c>
      <c r="H25" s="23">
        <v>0.9</v>
      </c>
      <c r="W25" s="6"/>
    </row>
    <row r="26" spans="1:23" ht="12.75">
      <c r="A26" s="17">
        <v>2006</v>
      </c>
      <c r="B26" s="26">
        <v>139083</v>
      </c>
      <c r="C26" s="17">
        <v>27146</v>
      </c>
      <c r="D26" s="24">
        <v>0.197</v>
      </c>
      <c r="E26" s="18">
        <v>31</v>
      </c>
      <c r="F26" s="17">
        <v>96303</v>
      </c>
      <c r="G26" s="17">
        <v>3.1</v>
      </c>
      <c r="H26" s="23">
        <v>1.4</v>
      </c>
      <c r="W26" s="6"/>
    </row>
    <row r="27" spans="1:8" ht="12.75">
      <c r="A27" s="17">
        <v>2007</v>
      </c>
      <c r="B27" s="26">
        <v>137212</v>
      </c>
      <c r="C27" s="17">
        <v>27432</v>
      </c>
      <c r="D27" s="24">
        <v>0.202</v>
      </c>
      <c r="E27" s="18">
        <v>33</v>
      </c>
      <c r="F27" s="17">
        <v>97595</v>
      </c>
      <c r="G27" s="17">
        <v>2.4</v>
      </c>
      <c r="H27" s="23">
        <v>1.9</v>
      </c>
    </row>
    <row r="28" spans="1:8" ht="12.75">
      <c r="A28" s="17">
        <v>2008</v>
      </c>
      <c r="B28" s="26">
        <v>135314</v>
      </c>
      <c r="C28" s="17">
        <v>27689</v>
      </c>
      <c r="D28" s="24">
        <v>0.204</v>
      </c>
      <c r="E28" s="18">
        <v>34</v>
      </c>
      <c r="F28" s="17">
        <v>98645</v>
      </c>
      <c r="G28" s="17">
        <v>2.6</v>
      </c>
      <c r="H28" s="23">
        <v>0</v>
      </c>
    </row>
    <row r="29" spans="8:22" ht="12.75">
      <c r="H29" s="42"/>
      <c r="T29" s="6"/>
      <c r="U29" s="6"/>
      <c r="V29" s="6"/>
    </row>
    <row r="30" ht="12.75">
      <c r="A30" t="s">
        <v>968</v>
      </c>
    </row>
    <row r="31" spans="2:29" ht="12.75">
      <c r="B31" t="s">
        <v>974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29" ht="12.75">
      <c r="B32" s="6" t="s">
        <v>967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2:29" ht="12.75">
      <c r="B33" s="39" t="s">
        <v>996</v>
      </c>
      <c r="C33" s="39"/>
      <c r="D33" s="3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2:29" ht="12.75">
      <c r="B34" s="39"/>
      <c r="C34" s="39"/>
      <c r="D34" s="3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2:29" ht="12.75">
      <c r="B35" s="39" t="s">
        <v>1017</v>
      </c>
      <c r="C35" s="39"/>
      <c r="D35" s="3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2:29" ht="12.75">
      <c r="B36" s="39" t="s">
        <v>1018</v>
      </c>
      <c r="C36" s="39"/>
      <c r="D36" s="3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2:29" ht="12.75">
      <c r="B37" s="39"/>
      <c r="C37" s="39"/>
      <c r="D37" s="3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4" ht="12.75">
      <c r="A38" t="s">
        <v>969</v>
      </c>
      <c r="B38" s="39" t="s">
        <v>970</v>
      </c>
      <c r="C38" s="39"/>
      <c r="D38" s="76"/>
    </row>
    <row r="39" spans="2:4" ht="12.75">
      <c r="B39" s="39" t="s">
        <v>973</v>
      </c>
      <c r="C39" s="39"/>
      <c r="D39" s="76"/>
    </row>
    <row r="40" spans="2:4" ht="12.75">
      <c r="B40" s="39" t="s">
        <v>971</v>
      </c>
      <c r="C40" s="39"/>
      <c r="D40" s="76"/>
    </row>
    <row r="41" spans="2:4" ht="12.75">
      <c r="B41" s="39" t="s">
        <v>972</v>
      </c>
      <c r="C41" s="39"/>
      <c r="D41" s="76"/>
    </row>
    <row r="42" spans="2:4" ht="12.75">
      <c r="B42" s="39" t="s">
        <v>1019</v>
      </c>
      <c r="C42" s="39"/>
      <c r="D42" s="76"/>
    </row>
    <row r="43" spans="2:4" ht="12.75">
      <c r="B43" s="39"/>
      <c r="C43" s="39"/>
      <c r="D43" s="76"/>
    </row>
    <row r="44" spans="2:4" ht="12.75">
      <c r="B44" s="39"/>
      <c r="C44" s="39"/>
      <c r="D44" s="76"/>
    </row>
    <row r="45" spans="2:4" ht="12.75">
      <c r="B45" s="39"/>
      <c r="C45" s="39"/>
      <c r="D45" s="76"/>
    </row>
    <row r="46" spans="2:4" ht="12.75">
      <c r="B46" s="39"/>
      <c r="C46" s="39"/>
      <c r="D46" s="76"/>
    </row>
    <row r="47" spans="2:4" ht="12.75">
      <c r="B47" s="39"/>
      <c r="C47" s="39"/>
      <c r="D47" s="76"/>
    </row>
    <row r="48" spans="2:4" ht="12.75">
      <c r="B48" s="39"/>
      <c r="C48" s="39"/>
      <c r="D48" s="76"/>
    </row>
    <row r="49" spans="2:4" ht="12.75">
      <c r="B49" s="39"/>
      <c r="C49" s="39"/>
      <c r="D49" s="76"/>
    </row>
    <row r="50" spans="2:4" ht="12.75">
      <c r="B50" s="39"/>
      <c r="C50" s="39"/>
      <c r="D50" s="76"/>
    </row>
    <row r="51" spans="2:4" ht="12.75">
      <c r="B51" s="6"/>
      <c r="C51" s="6"/>
      <c r="D51" s="6"/>
    </row>
    <row r="52" spans="2:4" ht="12.75">
      <c r="B52" s="6"/>
      <c r="C52" s="6"/>
      <c r="D52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L27" sqref="L27"/>
    </sheetView>
  </sheetViews>
  <sheetFormatPr defaultColWidth="9.140625" defaultRowHeight="12.75"/>
  <cols>
    <col min="2" max="2" width="20.28125" style="0" customWidth="1"/>
  </cols>
  <sheetData>
    <row r="1" spans="1:7" ht="15.75">
      <c r="A1" s="58"/>
      <c r="B1" s="62"/>
      <c r="C1" s="63"/>
      <c r="D1" s="61"/>
      <c r="E1" s="61"/>
      <c r="F1" s="61"/>
      <c r="G1" s="61"/>
    </row>
    <row r="2" spans="1:7" ht="12.75">
      <c r="A2" s="58"/>
      <c r="B2" s="59"/>
      <c r="C2" s="41"/>
      <c r="D2" s="39"/>
      <c r="E2" s="39"/>
      <c r="F2" s="39"/>
      <c r="G2" s="39"/>
    </row>
    <row r="3" spans="1:7" ht="12.75">
      <c r="A3" s="58"/>
      <c r="B3" s="59"/>
      <c r="C3" s="41"/>
      <c r="D3" s="39"/>
      <c r="E3" s="39"/>
      <c r="F3" s="39"/>
      <c r="G3" s="39"/>
    </row>
    <row r="4" spans="1:7" ht="12.75">
      <c r="A4" s="58"/>
      <c r="B4" s="90" t="s">
        <v>948</v>
      </c>
      <c r="C4" s="65"/>
      <c r="D4" s="60"/>
      <c r="E4" s="60"/>
      <c r="F4" s="60"/>
      <c r="G4" s="39"/>
    </row>
    <row r="5" spans="1:7" ht="12.75">
      <c r="A5" s="58"/>
      <c r="B5" s="64" t="s">
        <v>929</v>
      </c>
      <c r="C5" s="65"/>
      <c r="D5" s="60"/>
      <c r="E5" s="60"/>
      <c r="F5" s="60"/>
      <c r="G5" s="39"/>
    </row>
    <row r="6" spans="1:7" ht="12.75">
      <c r="A6" s="58"/>
      <c r="B6" s="64" t="s">
        <v>930</v>
      </c>
      <c r="C6" s="65"/>
      <c r="D6" s="60"/>
      <c r="E6" s="60"/>
      <c r="F6" s="60"/>
      <c r="G6" s="39"/>
    </row>
    <row r="7" spans="1:7" ht="12.75">
      <c r="A7" s="58"/>
      <c r="B7" s="64"/>
      <c r="C7" s="65"/>
      <c r="D7" s="60"/>
      <c r="E7" s="60"/>
      <c r="F7" s="60"/>
      <c r="G7" s="39"/>
    </row>
    <row r="8" spans="1:7" ht="12.75">
      <c r="A8" s="58"/>
      <c r="B8" s="78"/>
      <c r="C8" s="79" t="s">
        <v>931</v>
      </c>
      <c r="D8" s="80" t="s">
        <v>932</v>
      </c>
      <c r="E8" s="81" t="s">
        <v>933</v>
      </c>
      <c r="F8" s="60"/>
      <c r="G8" s="60"/>
    </row>
    <row r="9" spans="1:7" ht="12.75">
      <c r="A9" s="58"/>
      <c r="B9" s="78" t="s">
        <v>934</v>
      </c>
      <c r="C9" s="82">
        <v>1.5</v>
      </c>
      <c r="D9" s="83">
        <f>C9/1</f>
        <v>1.5</v>
      </c>
      <c r="E9" s="84">
        <f>D9*2</f>
        <v>3</v>
      </c>
      <c r="F9" s="60"/>
      <c r="G9" s="60"/>
    </row>
    <row r="10" spans="1:7" ht="12.75">
      <c r="A10" s="58"/>
      <c r="B10" s="78" t="s">
        <v>935</v>
      </c>
      <c r="C10" s="82">
        <v>2</v>
      </c>
      <c r="D10" s="84">
        <f>C10/3</f>
        <v>0.6666666666666666</v>
      </c>
      <c r="E10" s="84">
        <f>D10*2</f>
        <v>1.3333333333333333</v>
      </c>
      <c r="F10" s="60"/>
      <c r="G10" s="60"/>
    </row>
    <row r="11" spans="1:7" ht="12.75">
      <c r="A11" s="58"/>
      <c r="B11" s="78" t="s">
        <v>936</v>
      </c>
      <c r="C11" s="82">
        <v>6.1</v>
      </c>
      <c r="D11" s="84">
        <f>C11/11</f>
        <v>0.5545454545454546</v>
      </c>
      <c r="E11" s="84">
        <f>D11*2</f>
        <v>1.1090909090909091</v>
      </c>
      <c r="F11" s="60"/>
      <c r="G11" s="60"/>
    </row>
    <row r="12" spans="1:7" ht="12.75">
      <c r="A12" s="58"/>
      <c r="B12" s="78" t="s">
        <v>937</v>
      </c>
      <c r="C12" s="82">
        <v>35</v>
      </c>
      <c r="D12" s="84">
        <f>C12/44</f>
        <v>0.7954545454545454</v>
      </c>
      <c r="E12" s="84">
        <f>D12*2</f>
        <v>1.5909090909090908</v>
      </c>
      <c r="F12" s="60"/>
      <c r="G12" s="60"/>
    </row>
    <row r="13" spans="1:7" ht="12.75">
      <c r="A13" s="58"/>
      <c r="B13" s="64" t="s">
        <v>980</v>
      </c>
      <c r="C13" s="66"/>
      <c r="D13" s="68"/>
      <c r="E13" s="68"/>
      <c r="F13" s="60"/>
      <c r="G13" s="60"/>
    </row>
    <row r="14" spans="1:7" ht="12.75">
      <c r="A14" s="58"/>
      <c r="B14" s="64" t="s">
        <v>981</v>
      </c>
      <c r="C14" s="66"/>
      <c r="D14" s="68"/>
      <c r="E14" s="68"/>
      <c r="F14" s="60"/>
      <c r="G14" s="60"/>
    </row>
    <row r="15" spans="1:7" ht="12.75">
      <c r="A15" s="58"/>
      <c r="B15" s="64" t="s">
        <v>982</v>
      </c>
      <c r="C15" s="65"/>
      <c r="D15" s="60"/>
      <c r="E15" s="68"/>
      <c r="F15" s="60"/>
      <c r="G15" s="60"/>
    </row>
    <row r="16" spans="1:7" ht="12.75">
      <c r="A16" s="58"/>
      <c r="B16" s="59"/>
      <c r="C16" s="41"/>
      <c r="D16" s="39"/>
      <c r="E16" s="68"/>
      <c r="F16" s="60"/>
      <c r="G16" s="60"/>
    </row>
    <row r="17" spans="1:7" ht="12.75">
      <c r="A17" s="58"/>
      <c r="B17" s="90" t="s">
        <v>940</v>
      </c>
      <c r="C17" s="41" t="s">
        <v>986</v>
      </c>
      <c r="D17" s="39"/>
      <c r="E17" s="68"/>
      <c r="F17" s="60"/>
      <c r="G17" s="60"/>
    </row>
    <row r="18" spans="1:8" ht="12.75">
      <c r="A18" s="58"/>
      <c r="B18" s="6"/>
      <c r="C18" s="82" t="s">
        <v>985</v>
      </c>
      <c r="D18" s="85"/>
      <c r="E18" s="85"/>
      <c r="F18" s="86"/>
      <c r="G18" s="86" t="s">
        <v>950</v>
      </c>
      <c r="H18" s="4">
        <v>1.299</v>
      </c>
    </row>
    <row r="19" spans="1:8" ht="12.75">
      <c r="A19" s="58"/>
      <c r="B19" s="87" t="s">
        <v>949</v>
      </c>
      <c r="C19" s="82"/>
      <c r="D19" s="68"/>
      <c r="E19" s="68"/>
      <c r="F19" s="60"/>
      <c r="G19" s="60" t="s">
        <v>951</v>
      </c>
      <c r="H19" s="7">
        <v>1.059</v>
      </c>
    </row>
    <row r="20" spans="1:8" ht="12.75">
      <c r="A20" s="58"/>
      <c r="B20" s="78" t="s">
        <v>938</v>
      </c>
      <c r="C20" s="82">
        <f>9*H18*2*4.4/100</f>
        <v>1.028808</v>
      </c>
      <c r="D20" s="68"/>
      <c r="E20" s="68"/>
      <c r="F20" s="60"/>
      <c r="G20" s="60"/>
      <c r="H20" s="7"/>
    </row>
    <row r="21" spans="1:8" ht="12.75">
      <c r="A21" s="58"/>
      <c r="B21" s="78" t="s">
        <v>939</v>
      </c>
      <c r="C21" s="82">
        <f>7*H19*2*4.4/100</f>
        <v>0.6523439999999999</v>
      </c>
      <c r="D21" s="88"/>
      <c r="E21" s="88"/>
      <c r="F21" s="89"/>
      <c r="G21" s="89"/>
      <c r="H21" s="13"/>
    </row>
    <row r="22" spans="1:8" ht="12.75">
      <c r="A22" s="58"/>
      <c r="B22" s="64"/>
      <c r="C22" s="66"/>
      <c r="D22" s="68"/>
      <c r="E22" s="68"/>
      <c r="F22" s="60"/>
      <c r="G22" s="60"/>
      <c r="H22" s="6"/>
    </row>
    <row r="23" spans="2:7" ht="12.75">
      <c r="B23" s="67"/>
      <c r="C23" s="67"/>
      <c r="D23" s="67"/>
      <c r="E23" s="67"/>
      <c r="F23" s="67"/>
      <c r="G23" s="67"/>
    </row>
    <row r="24" spans="2:7" ht="12.75">
      <c r="B24" s="107" t="s">
        <v>941</v>
      </c>
      <c r="C24" s="67"/>
      <c r="D24" s="67"/>
      <c r="E24" s="67"/>
      <c r="F24" s="67"/>
      <c r="G24" s="67"/>
    </row>
    <row r="25" spans="2:7" ht="12.75">
      <c r="B25" s="67" t="s">
        <v>979</v>
      </c>
      <c r="C25" s="67"/>
      <c r="D25" s="67"/>
      <c r="E25" s="67"/>
      <c r="F25" s="67"/>
      <c r="G25" s="67"/>
    </row>
    <row r="26" ht="12.75">
      <c r="B26" s="67" t="s">
        <v>942</v>
      </c>
    </row>
    <row r="27" spans="2:5" ht="12.75">
      <c r="B27" s="17"/>
      <c r="C27" s="17"/>
      <c r="D27" s="17" t="s">
        <v>978</v>
      </c>
      <c r="E27" s="17" t="s">
        <v>988</v>
      </c>
    </row>
    <row r="28" spans="2:5" ht="12.75">
      <c r="B28" s="91" t="s">
        <v>947</v>
      </c>
      <c r="C28" s="18"/>
      <c r="D28" s="18">
        <v>2</v>
      </c>
      <c r="E28" s="17">
        <f>D28*2</f>
        <v>4</v>
      </c>
    </row>
    <row r="29" spans="2:5" ht="12.75">
      <c r="B29" s="91" t="s">
        <v>944</v>
      </c>
      <c r="C29" s="92" t="s">
        <v>987</v>
      </c>
      <c r="D29" s="18">
        <v>1.86</v>
      </c>
      <c r="E29" s="17">
        <f>D29*2</f>
        <v>3.72</v>
      </c>
    </row>
    <row r="30" spans="2:5" ht="12.75">
      <c r="B30" s="91" t="s">
        <v>945</v>
      </c>
      <c r="C30" s="92" t="s">
        <v>946</v>
      </c>
      <c r="D30" s="18">
        <f>5*0.22</f>
        <v>1.1</v>
      </c>
      <c r="E30" s="17">
        <f>D30*2</f>
        <v>2.2</v>
      </c>
    </row>
    <row r="31" spans="2:5" ht="12.75">
      <c r="B31" s="91" t="s">
        <v>943</v>
      </c>
      <c r="C31" s="17"/>
      <c r="D31" s="18">
        <f>D28+D29+D30</f>
        <v>4.960000000000001</v>
      </c>
      <c r="E31" s="17">
        <f>D31*2</f>
        <v>9.920000000000002</v>
      </c>
    </row>
    <row r="34" ht="12.75">
      <c r="B34" s="67" t="s">
        <v>976</v>
      </c>
    </row>
    <row r="35" ht="12.75">
      <c r="C35" t="s">
        <v>995</v>
      </c>
    </row>
    <row r="36" ht="12.75">
      <c r="C36" t="s">
        <v>977</v>
      </c>
    </row>
    <row r="37" ht="12.75">
      <c r="C37" t="s">
        <v>983</v>
      </c>
    </row>
    <row r="38" ht="12.75">
      <c r="C38" t="s">
        <v>984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36"/>
  <sheetViews>
    <sheetView workbookViewId="0" topLeftCell="A5">
      <selection activeCell="F15" sqref="F15"/>
    </sheetView>
  </sheetViews>
  <sheetFormatPr defaultColWidth="9.140625" defaultRowHeight="12.75"/>
  <cols>
    <col min="11" max="11" width="11.421875" style="0" customWidth="1"/>
    <col min="16" max="16" width="6.140625" style="0" customWidth="1"/>
    <col min="17" max="17" width="6.00390625" style="0" customWidth="1"/>
    <col min="18" max="18" width="6.140625" style="0" customWidth="1"/>
    <col min="19" max="19" width="7.140625" style="0" customWidth="1"/>
    <col min="20" max="20" width="6.00390625" style="0" customWidth="1"/>
    <col min="21" max="21" width="6.421875" style="0" customWidth="1"/>
    <col min="22" max="23" width="5.57421875" style="0" customWidth="1"/>
    <col min="24" max="24" width="5.140625" style="0" customWidth="1"/>
    <col min="25" max="25" width="6.00390625" style="0" customWidth="1"/>
    <col min="26" max="26" width="6.140625" style="0" customWidth="1"/>
    <col min="27" max="27" width="5.8515625" style="0" customWidth="1"/>
    <col min="28" max="28" width="6.00390625" style="0" customWidth="1"/>
    <col min="29" max="29" width="5.57421875" style="0" customWidth="1"/>
    <col min="30" max="30" width="6.421875" style="0" customWidth="1"/>
    <col min="31" max="31" width="5.57421875" style="0" customWidth="1"/>
    <col min="32" max="32" width="6.140625" style="0" customWidth="1"/>
    <col min="33" max="33" width="5.57421875" style="0" customWidth="1"/>
    <col min="34" max="34" width="6.7109375" style="0" customWidth="1"/>
    <col min="35" max="37" width="6.00390625" style="0" customWidth="1"/>
    <col min="38" max="38" width="6.57421875" style="0" customWidth="1"/>
    <col min="39" max="39" width="7.00390625" style="0" customWidth="1"/>
    <col min="40" max="42" width="6.8515625" style="0" customWidth="1"/>
    <col min="43" max="43" width="6.28125" style="0" customWidth="1"/>
  </cols>
  <sheetData>
    <row r="2" spans="1:3" ht="12.75">
      <c r="A2" s="39"/>
      <c r="B2" s="39" t="s">
        <v>921</v>
      </c>
      <c r="C2" s="39"/>
    </row>
    <row r="3" spans="1:3" ht="12.75">
      <c r="A3" s="39"/>
      <c r="B3" s="39" t="s">
        <v>922</v>
      </c>
      <c r="C3" s="39"/>
    </row>
    <row r="4" spans="1:3" ht="12.75">
      <c r="A4" s="39"/>
      <c r="B4" s="39" t="s">
        <v>993</v>
      </c>
      <c r="C4" s="39"/>
    </row>
    <row r="5" spans="1:3" ht="12.75">
      <c r="A5" s="39"/>
      <c r="B5" s="50" t="s">
        <v>924</v>
      </c>
      <c r="C5" s="50" t="s">
        <v>923</v>
      </c>
    </row>
    <row r="6" spans="1:3" ht="12.75">
      <c r="A6" s="39"/>
      <c r="B6" s="23">
        <v>24</v>
      </c>
      <c r="C6" s="38">
        <v>0.2</v>
      </c>
    </row>
    <row r="7" spans="1:3" ht="12.75">
      <c r="A7" s="39"/>
      <c r="B7" s="23">
        <f aca="true" t="shared" si="0" ref="B7:B12">B6+6</f>
        <v>30</v>
      </c>
      <c r="C7" s="38">
        <f aca="true" t="shared" si="1" ref="C7:C12">C6+0.05</f>
        <v>0.25</v>
      </c>
    </row>
    <row r="8" spans="1:3" ht="12.75">
      <c r="A8" s="39"/>
      <c r="B8" s="23">
        <f t="shared" si="0"/>
        <v>36</v>
      </c>
      <c r="C8" s="38">
        <f t="shared" si="1"/>
        <v>0.3</v>
      </c>
    </row>
    <row r="9" spans="1:14" ht="12.75">
      <c r="A9" s="39"/>
      <c r="B9" s="23">
        <f t="shared" si="0"/>
        <v>42</v>
      </c>
      <c r="C9" s="38">
        <f t="shared" si="1"/>
        <v>0.35</v>
      </c>
      <c r="J9" s="39"/>
      <c r="K9" s="39"/>
      <c r="L9" s="39"/>
      <c r="M9" s="39"/>
      <c r="N9" s="39"/>
    </row>
    <row r="10" spans="1:14" ht="12.75">
      <c r="A10" s="39"/>
      <c r="B10" s="23">
        <f t="shared" si="0"/>
        <v>48</v>
      </c>
      <c r="C10" s="38">
        <f t="shared" si="1"/>
        <v>0.39999999999999997</v>
      </c>
      <c r="J10" s="39"/>
      <c r="K10" s="39"/>
      <c r="L10" s="39"/>
      <c r="M10" s="39"/>
      <c r="N10" s="39"/>
    </row>
    <row r="11" spans="1:14" ht="12.75">
      <c r="A11" s="39"/>
      <c r="B11" s="23">
        <f t="shared" si="0"/>
        <v>54</v>
      </c>
      <c r="C11" s="38">
        <f t="shared" si="1"/>
        <v>0.44999999999999996</v>
      </c>
      <c r="J11" s="39"/>
      <c r="K11" s="39"/>
      <c r="L11" s="39"/>
      <c r="M11" s="39"/>
      <c r="N11" s="39"/>
    </row>
    <row r="12" spans="1:14" ht="12.75">
      <c r="A12" s="39" t="s">
        <v>925</v>
      </c>
      <c r="B12" s="23">
        <f t="shared" si="0"/>
        <v>60</v>
      </c>
      <c r="C12" s="38">
        <f t="shared" si="1"/>
        <v>0.49999999999999994</v>
      </c>
      <c r="J12" s="39"/>
      <c r="K12" s="39"/>
      <c r="L12" s="39"/>
      <c r="M12" s="39"/>
      <c r="N12" s="39"/>
    </row>
    <row r="13" spans="1:14" ht="12.75">
      <c r="A13" s="39"/>
      <c r="B13" s="23">
        <f aca="true" t="shared" si="2" ref="B13:B18">B12+9</f>
        <v>69</v>
      </c>
      <c r="C13" s="38">
        <f>C12+0.1</f>
        <v>0.6</v>
      </c>
      <c r="J13" s="39"/>
      <c r="K13" s="39"/>
      <c r="L13" s="39"/>
      <c r="M13" s="39"/>
      <c r="N13" s="39"/>
    </row>
    <row r="14" spans="1:3" ht="12.75">
      <c r="A14" s="39"/>
      <c r="B14" s="23">
        <f t="shared" si="2"/>
        <v>78</v>
      </c>
      <c r="C14" s="38">
        <f aca="true" t="shared" si="3" ref="C14:C27">C13+0.1</f>
        <v>0.7</v>
      </c>
    </row>
    <row r="15" spans="1:3" ht="12.75">
      <c r="A15" s="39"/>
      <c r="B15" s="23">
        <f t="shared" si="2"/>
        <v>87</v>
      </c>
      <c r="C15" s="38">
        <f t="shared" si="3"/>
        <v>0.7999999999999999</v>
      </c>
    </row>
    <row r="16" spans="1:3" ht="12.75">
      <c r="A16" s="39"/>
      <c r="B16" s="23">
        <f t="shared" si="2"/>
        <v>96</v>
      </c>
      <c r="C16" s="38">
        <f t="shared" si="3"/>
        <v>0.8999999999999999</v>
      </c>
    </row>
    <row r="17" spans="1:3" ht="12.75">
      <c r="A17" s="39"/>
      <c r="B17" s="23">
        <f t="shared" si="2"/>
        <v>105</v>
      </c>
      <c r="C17" s="38">
        <f t="shared" si="3"/>
        <v>0.9999999999999999</v>
      </c>
    </row>
    <row r="18" spans="1:3" ht="12.75">
      <c r="A18" s="39"/>
      <c r="B18" s="23">
        <f t="shared" si="2"/>
        <v>114</v>
      </c>
      <c r="C18" s="38">
        <f t="shared" si="3"/>
        <v>1.0999999999999999</v>
      </c>
    </row>
    <row r="19" spans="1:37" ht="12.75">
      <c r="A19" s="39" t="s">
        <v>926</v>
      </c>
      <c r="B19" s="23">
        <f>B18+8</f>
        <v>122</v>
      </c>
      <c r="C19" s="38">
        <f t="shared" si="3"/>
        <v>1.2</v>
      </c>
      <c r="O19" s="17" t="s">
        <v>1007</v>
      </c>
      <c r="P19" s="17">
        <v>24</v>
      </c>
      <c r="Q19" s="17">
        <f aca="true" t="shared" si="4" ref="Q19:V19">P19+6</f>
        <v>30</v>
      </c>
      <c r="R19" s="17">
        <f t="shared" si="4"/>
        <v>36</v>
      </c>
      <c r="S19" s="17">
        <f t="shared" si="4"/>
        <v>42</v>
      </c>
      <c r="T19" s="17">
        <f t="shared" si="4"/>
        <v>48</v>
      </c>
      <c r="U19" s="17">
        <f t="shared" si="4"/>
        <v>54</v>
      </c>
      <c r="V19" s="17">
        <f t="shared" si="4"/>
        <v>60</v>
      </c>
      <c r="W19" s="17">
        <f aca="true" t="shared" si="5" ref="W19:AB19">V19+9</f>
        <v>69</v>
      </c>
      <c r="X19" s="17">
        <f t="shared" si="5"/>
        <v>78</v>
      </c>
      <c r="Y19" s="17">
        <f t="shared" si="5"/>
        <v>87</v>
      </c>
      <c r="Z19" s="17">
        <f t="shared" si="5"/>
        <v>96</v>
      </c>
      <c r="AA19" s="17">
        <f t="shared" si="5"/>
        <v>105</v>
      </c>
      <c r="AB19" s="17">
        <f t="shared" si="5"/>
        <v>114</v>
      </c>
      <c r="AC19" s="17">
        <f>AB19+8</f>
        <v>122</v>
      </c>
      <c r="AD19" s="6"/>
      <c r="AE19" s="6"/>
      <c r="AF19" s="6"/>
      <c r="AG19" s="6"/>
      <c r="AH19" s="6"/>
      <c r="AI19" s="6"/>
      <c r="AJ19" s="6"/>
      <c r="AK19" s="6"/>
    </row>
    <row r="20" spans="1:43" ht="12.75">
      <c r="A20" s="39"/>
      <c r="B20" s="23">
        <f>B19+7</f>
        <v>129</v>
      </c>
      <c r="C20" s="38">
        <f t="shared" si="3"/>
        <v>1.3</v>
      </c>
      <c r="O20" s="18" t="s">
        <v>1008</v>
      </c>
      <c r="P20" s="18">
        <v>0.2</v>
      </c>
      <c r="Q20" s="18">
        <f aca="true" t="shared" si="6" ref="Q20:V20">P20+0.05</f>
        <v>0.25</v>
      </c>
      <c r="R20" s="18">
        <f t="shared" si="6"/>
        <v>0.3</v>
      </c>
      <c r="S20" s="18">
        <f t="shared" si="6"/>
        <v>0.35</v>
      </c>
      <c r="T20" s="18">
        <f t="shared" si="6"/>
        <v>0.39999999999999997</v>
      </c>
      <c r="U20" s="18">
        <f t="shared" si="6"/>
        <v>0.44999999999999996</v>
      </c>
      <c r="V20" s="18">
        <f t="shared" si="6"/>
        <v>0.49999999999999994</v>
      </c>
      <c r="W20" s="18">
        <f aca="true" t="shared" si="7" ref="W20:AC20">V20+0.1</f>
        <v>0.6</v>
      </c>
      <c r="X20" s="18">
        <f t="shared" si="7"/>
        <v>0.7</v>
      </c>
      <c r="Y20" s="18">
        <f t="shared" si="7"/>
        <v>0.7999999999999999</v>
      </c>
      <c r="Z20" s="18">
        <f t="shared" si="7"/>
        <v>0.8999999999999999</v>
      </c>
      <c r="AA20" s="18">
        <f t="shared" si="7"/>
        <v>0.9999999999999999</v>
      </c>
      <c r="AB20" s="18">
        <f t="shared" si="7"/>
        <v>1.0999999999999999</v>
      </c>
      <c r="AC20" s="18">
        <f t="shared" si="7"/>
        <v>1.2</v>
      </c>
      <c r="AD20" s="9"/>
      <c r="AE20" s="9"/>
      <c r="AF20" s="9"/>
      <c r="AG20" s="9"/>
      <c r="AH20" s="9"/>
      <c r="AI20" s="9"/>
      <c r="AJ20" s="9"/>
      <c r="AK20" s="9"/>
      <c r="AL20" s="1"/>
      <c r="AM20" s="1"/>
      <c r="AN20" s="1"/>
      <c r="AO20" s="1"/>
      <c r="AP20" s="1"/>
      <c r="AQ20" s="1"/>
    </row>
    <row r="21" spans="1:3" ht="12.75">
      <c r="A21" s="39"/>
      <c r="B21" s="23">
        <f>B20+7</f>
        <v>136</v>
      </c>
      <c r="C21" s="38">
        <f t="shared" si="3"/>
        <v>1.4000000000000001</v>
      </c>
    </row>
    <row r="22" spans="1:3" ht="12.75">
      <c r="A22" s="39"/>
      <c r="B22" s="23">
        <f>B21+8</f>
        <v>144</v>
      </c>
      <c r="C22" s="38">
        <f t="shared" si="3"/>
        <v>1.5000000000000002</v>
      </c>
    </row>
    <row r="23" spans="1:3" ht="12.75">
      <c r="A23" s="39"/>
      <c r="B23" s="23">
        <f>B22+7</f>
        <v>151</v>
      </c>
      <c r="C23" s="38">
        <f t="shared" si="3"/>
        <v>1.6000000000000003</v>
      </c>
    </row>
    <row r="24" spans="1:3" ht="12.75">
      <c r="A24" s="39"/>
      <c r="B24" s="23">
        <f>B23+7</f>
        <v>158</v>
      </c>
      <c r="C24" s="38">
        <f t="shared" si="3"/>
        <v>1.7000000000000004</v>
      </c>
    </row>
    <row r="25" spans="2:3" ht="12.75">
      <c r="B25" s="23">
        <f>B24+7</f>
        <v>165</v>
      </c>
      <c r="C25" s="38">
        <f t="shared" si="3"/>
        <v>1.8000000000000005</v>
      </c>
    </row>
    <row r="26" spans="2:3" ht="12.75">
      <c r="B26" s="23">
        <f>B25+7</f>
        <v>172</v>
      </c>
      <c r="C26" s="38">
        <f t="shared" si="3"/>
        <v>1.9000000000000006</v>
      </c>
    </row>
    <row r="27" spans="1:3" ht="12.75">
      <c r="A27" t="s">
        <v>927</v>
      </c>
      <c r="B27" s="23">
        <f>B26+8</f>
        <v>180</v>
      </c>
      <c r="C27" s="38">
        <f t="shared" si="3"/>
        <v>2.0000000000000004</v>
      </c>
    </row>
    <row r="28" spans="2:3" ht="12.75">
      <c r="B28" s="23">
        <f>B27+12</f>
        <v>192</v>
      </c>
      <c r="C28" s="18">
        <f>C27+0.2</f>
        <v>2.2000000000000006</v>
      </c>
    </row>
    <row r="29" spans="2:3" ht="12.75">
      <c r="B29" s="23">
        <f>B28+12</f>
        <v>204</v>
      </c>
      <c r="C29" s="18">
        <f>C28+0.2</f>
        <v>2.400000000000001</v>
      </c>
    </row>
    <row r="30" spans="2:3" ht="12.75">
      <c r="B30" s="17">
        <f>B29+6</f>
        <v>210</v>
      </c>
      <c r="C30" s="18">
        <f>C29+0.1</f>
        <v>2.500000000000001</v>
      </c>
    </row>
    <row r="31" spans="2:3" ht="12.75">
      <c r="B31" s="17">
        <f>B30+12</f>
        <v>222</v>
      </c>
      <c r="C31" s="18">
        <f>C30+0.2</f>
        <v>2.700000000000001</v>
      </c>
    </row>
    <row r="32" spans="2:3" ht="12.75">
      <c r="B32" s="17">
        <f>B31+12</f>
        <v>234</v>
      </c>
      <c r="C32" s="18">
        <f>C31+0.2</f>
        <v>2.9000000000000012</v>
      </c>
    </row>
    <row r="33" spans="1:3" ht="12.75">
      <c r="A33" t="s">
        <v>928</v>
      </c>
      <c r="B33" s="17">
        <f>B32+6</f>
        <v>240</v>
      </c>
      <c r="C33" s="18">
        <f>C32+0.1</f>
        <v>3.0000000000000013</v>
      </c>
    </row>
    <row r="36" ht="12.75">
      <c r="A36" t="s">
        <v>992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A62"/>
  <sheetViews>
    <sheetView workbookViewId="0" topLeftCell="A2">
      <selection activeCell="O13" sqref="O13"/>
    </sheetView>
  </sheetViews>
  <sheetFormatPr defaultColWidth="9.140625" defaultRowHeight="12.75"/>
  <cols>
    <col min="4" max="4" width="22.140625" style="0" bestFit="1" customWidth="1"/>
    <col min="5" max="6" width="12.00390625" style="0" bestFit="1" customWidth="1"/>
    <col min="7" max="7" width="19.421875" style="0" customWidth="1"/>
    <col min="8" max="8" width="14.57421875" style="0" bestFit="1" customWidth="1"/>
    <col min="9" max="9" width="14.00390625" style="0" customWidth="1"/>
    <col min="10" max="10" width="12.57421875" style="0" customWidth="1"/>
    <col min="11" max="11" width="15.00390625" style="0" customWidth="1"/>
    <col min="12" max="12" width="13.28125" style="0" customWidth="1"/>
    <col min="20" max="20" width="17.140625" style="0" customWidth="1"/>
    <col min="22" max="22" width="16.7109375" style="0" customWidth="1"/>
    <col min="23" max="23" width="13.8515625" style="0" bestFit="1" customWidth="1"/>
    <col min="24" max="24" width="19.57421875" style="0" bestFit="1" customWidth="1"/>
    <col min="25" max="25" width="14.57421875" style="0" bestFit="1" customWidth="1"/>
    <col min="26" max="26" width="11.7109375" style="0" bestFit="1" customWidth="1"/>
    <col min="27" max="27" width="13.140625" style="0" bestFit="1" customWidth="1"/>
  </cols>
  <sheetData>
    <row r="2" ht="12.75">
      <c r="C2" t="s">
        <v>994</v>
      </c>
    </row>
    <row r="3" ht="13.5" thickBot="1"/>
    <row r="4" spans="9:27" ht="12.75">
      <c r="I4" s="96" t="s">
        <v>917</v>
      </c>
      <c r="J4" s="97"/>
      <c r="K4" s="96" t="s">
        <v>916</v>
      </c>
      <c r="L4" s="97"/>
      <c r="Z4" s="55"/>
      <c r="AA4" s="55"/>
    </row>
    <row r="5" spans="3:27" ht="12.75">
      <c r="C5" s="93" t="s">
        <v>57</v>
      </c>
      <c r="D5" s="50" t="s">
        <v>903</v>
      </c>
      <c r="E5" s="50"/>
      <c r="F5" s="50"/>
      <c r="G5" s="50" t="s">
        <v>907</v>
      </c>
      <c r="H5" s="94" t="s">
        <v>908</v>
      </c>
      <c r="I5" s="98" t="s">
        <v>915</v>
      </c>
      <c r="J5" s="99" t="s">
        <v>914</v>
      </c>
      <c r="K5" s="98" t="s">
        <v>914</v>
      </c>
      <c r="L5" s="99" t="s">
        <v>915</v>
      </c>
      <c r="U5" s="113"/>
      <c r="V5" s="55"/>
      <c r="W5" s="55"/>
      <c r="X5" s="55"/>
      <c r="Y5" s="55"/>
      <c r="Z5" s="55"/>
      <c r="AA5" s="55"/>
    </row>
    <row r="6" spans="3:27" ht="12.75">
      <c r="C6" s="17">
        <v>1985</v>
      </c>
      <c r="D6" s="23">
        <v>19.8</v>
      </c>
      <c r="E6" s="23">
        <f aca="true" t="shared" si="0" ref="E6:E28">E7*(100+D6)/100</f>
        <v>4.178304768205258</v>
      </c>
      <c r="F6" s="23">
        <v>1</v>
      </c>
      <c r="G6" s="69">
        <f>1200/200.482</f>
        <v>5.985574764816792</v>
      </c>
      <c r="H6" s="95">
        <f>+'Fórmula de cál.Gasolinas 85,86'!J3</f>
        <v>0.5409732727647252</v>
      </c>
      <c r="I6" s="100">
        <f>H6*E6</f>
        <v>2.260351205064455</v>
      </c>
      <c r="J6" s="101">
        <f>H6*E6</f>
        <v>2.260351205064455</v>
      </c>
      <c r="K6" s="100">
        <f aca="true" t="shared" si="1" ref="K6:K29">G6/F6</f>
        <v>5.985574764816792</v>
      </c>
      <c r="L6" s="104">
        <f aca="true" t="shared" si="2" ref="L6:L29">H6/F6</f>
        <v>0.5409732727647252</v>
      </c>
      <c r="S6" s="106"/>
      <c r="U6" s="6"/>
      <c r="V6" s="39"/>
      <c r="W6" s="39"/>
      <c r="X6" s="53"/>
      <c r="Y6" s="40"/>
      <c r="Z6" s="40"/>
      <c r="AA6" s="40"/>
    </row>
    <row r="7" spans="3:27" ht="12.75">
      <c r="C7" s="17">
        <v>1986</v>
      </c>
      <c r="D7" s="23">
        <v>11.6</v>
      </c>
      <c r="E7" s="23">
        <f t="shared" si="0"/>
        <v>3.487733529386693</v>
      </c>
      <c r="F7" s="23">
        <f>F6*(100+D7)/100</f>
        <v>1.1159999999999999</v>
      </c>
      <c r="G7" s="38">
        <f>1600/200.482</f>
        <v>7.980766353089056</v>
      </c>
      <c r="H7" s="95">
        <f>+'Fórmula de cál.Gasolinas 85,86'!J4</f>
        <v>0.5702829702055384</v>
      </c>
      <c r="I7" s="100">
        <f aca="true" t="shared" si="3" ref="I7:I29">H7*E7</f>
        <v>1.988995036424089</v>
      </c>
      <c r="J7" s="101">
        <f aca="true" t="shared" si="4" ref="J7:J29">H7*E7</f>
        <v>1.988995036424089</v>
      </c>
      <c r="K7" s="100">
        <f t="shared" si="1"/>
        <v>7.151224330724961</v>
      </c>
      <c r="L7" s="104">
        <f t="shared" si="2"/>
        <v>0.5110062457038875</v>
      </c>
      <c r="S7" s="106"/>
      <c r="U7" s="6"/>
      <c r="V7" s="39"/>
      <c r="W7" s="39"/>
      <c r="X7" s="40"/>
      <c r="Y7" s="40"/>
      <c r="Z7" s="40"/>
      <c r="AA7" s="40"/>
    </row>
    <row r="8" spans="3:27" ht="12.75">
      <c r="C8" s="17">
        <v>1987</v>
      </c>
      <c r="D8" s="23">
        <v>9.4</v>
      </c>
      <c r="E8" s="23">
        <f t="shared" si="0"/>
        <v>3.1252092557228432</v>
      </c>
      <c r="F8" s="23">
        <f aca="true" t="shared" si="5" ref="F8:F29">F7*(100+D8)/100</f>
        <v>1.220904</v>
      </c>
      <c r="G8" s="38">
        <f>1800/200.482</f>
        <v>8.978362147225187</v>
      </c>
      <c r="H8" s="95">
        <f>117/200.482</f>
        <v>0.5835935395696372</v>
      </c>
      <c r="I8" s="100">
        <f t="shared" si="3"/>
        <v>1.8238519314430857</v>
      </c>
      <c r="J8" s="101">
        <f t="shared" si="4"/>
        <v>1.8238519314430857</v>
      </c>
      <c r="K8" s="100">
        <f t="shared" si="1"/>
        <v>7.353864142655923</v>
      </c>
      <c r="L8" s="104">
        <f t="shared" si="2"/>
        <v>0.47800116927263503</v>
      </c>
      <c r="S8" s="106"/>
      <c r="U8" s="6"/>
      <c r="V8" s="39"/>
      <c r="W8" s="39"/>
      <c r="X8" s="40"/>
      <c r="Y8" s="40"/>
      <c r="Z8" s="40"/>
      <c r="AA8" s="40"/>
    </row>
    <row r="9" spans="3:27" ht="12.75">
      <c r="C9" s="17">
        <v>1988</v>
      </c>
      <c r="D9" s="44">
        <v>10</v>
      </c>
      <c r="E9" s="23">
        <f t="shared" si="0"/>
        <v>2.856681220953239</v>
      </c>
      <c r="F9" s="23">
        <f t="shared" si="5"/>
        <v>1.3429944</v>
      </c>
      <c r="G9" s="38">
        <f>1980/200.482</f>
        <v>9.876198361947706</v>
      </c>
      <c r="H9" s="95">
        <f>117/200.482</f>
        <v>0.5835935395696372</v>
      </c>
      <c r="I9" s="100">
        <f t="shared" si="3"/>
        <v>1.6671407051582137</v>
      </c>
      <c r="J9" s="101">
        <f t="shared" si="4"/>
        <v>1.6671407051582137</v>
      </c>
      <c r="K9" s="100">
        <f t="shared" si="1"/>
        <v>7.353864142655923</v>
      </c>
      <c r="L9" s="104">
        <f t="shared" si="2"/>
        <v>0.4345465175205773</v>
      </c>
      <c r="S9" s="106"/>
      <c r="U9" s="6"/>
      <c r="V9" s="54"/>
      <c r="W9" s="39"/>
      <c r="X9" s="40"/>
      <c r="Y9" s="40"/>
      <c r="Z9" s="40"/>
      <c r="AA9" s="40"/>
    </row>
    <row r="10" spans="3:27" ht="12.75">
      <c r="C10" s="17">
        <v>1989</v>
      </c>
      <c r="D10" s="23">
        <v>12.7</v>
      </c>
      <c r="E10" s="23">
        <f t="shared" si="0"/>
        <v>2.596982928139308</v>
      </c>
      <c r="F10" s="23">
        <f t="shared" si="5"/>
        <v>1.5135546888000002</v>
      </c>
      <c r="G10" s="38">
        <v>9.88</v>
      </c>
      <c r="H10" s="95">
        <f>123.5/200.482</f>
        <v>0.6160154028790614</v>
      </c>
      <c r="I10" s="100">
        <f t="shared" si="3"/>
        <v>1.5997814847477805</v>
      </c>
      <c r="J10" s="101">
        <f t="shared" si="4"/>
        <v>1.5997814847477805</v>
      </c>
      <c r="K10" s="100">
        <f t="shared" si="1"/>
        <v>6.527679556682035</v>
      </c>
      <c r="L10" s="104">
        <f t="shared" si="2"/>
        <v>0.4069991044509005</v>
      </c>
      <c r="S10" s="106"/>
      <c r="U10" s="6"/>
      <c r="V10" s="39"/>
      <c r="W10" s="39"/>
      <c r="X10" s="40"/>
      <c r="Y10" s="40"/>
      <c r="Z10" s="40"/>
      <c r="AA10" s="40"/>
    </row>
    <row r="11" spans="3:27" ht="12.75">
      <c r="C11" s="17">
        <v>1990</v>
      </c>
      <c r="D11" s="23">
        <v>13.6</v>
      </c>
      <c r="E11" s="23">
        <f t="shared" si="0"/>
        <v>2.3043326780295548</v>
      </c>
      <c r="F11" s="23">
        <f t="shared" si="5"/>
        <v>1.7193981264768001</v>
      </c>
      <c r="G11" s="38">
        <f>2800/200.482</f>
        <v>13.966341117905847</v>
      </c>
      <c r="H11" s="95">
        <f>132.75/200.482</f>
        <v>0.6621542083578575</v>
      </c>
      <c r="I11" s="100">
        <f t="shared" si="3"/>
        <v>1.5258235802138016</v>
      </c>
      <c r="J11" s="101">
        <f t="shared" si="4"/>
        <v>1.5258235802138016</v>
      </c>
      <c r="K11" s="100">
        <f t="shared" si="1"/>
        <v>8.122808151782813</v>
      </c>
      <c r="L11" s="104">
        <f t="shared" si="2"/>
        <v>0.38510813648184583</v>
      </c>
      <c r="S11" s="106"/>
      <c r="U11" s="6"/>
      <c r="V11" s="39"/>
      <c r="W11" s="39"/>
      <c r="X11" s="40"/>
      <c r="Y11" s="40"/>
      <c r="Z11" s="40"/>
      <c r="AA11" s="40"/>
    </row>
    <row r="12" spans="3:27" ht="12.75">
      <c r="C12" s="17">
        <v>1991</v>
      </c>
      <c r="D12" s="23">
        <v>12.3</v>
      </c>
      <c r="E12" s="23">
        <f t="shared" si="0"/>
        <v>2.028461864462636</v>
      </c>
      <c r="F12" s="23">
        <f t="shared" si="5"/>
        <v>1.9308840960334464</v>
      </c>
      <c r="G12" s="38">
        <f>3400/200.482</f>
        <v>16.959128500314243</v>
      </c>
      <c r="H12" s="95">
        <f>138/200.482</f>
        <v>0.6883410979539311</v>
      </c>
      <c r="I12" s="100">
        <f t="shared" si="3"/>
        <v>1.3962736669418891</v>
      </c>
      <c r="J12" s="101">
        <f t="shared" si="4"/>
        <v>1.3962736669418891</v>
      </c>
      <c r="K12" s="100">
        <f t="shared" si="1"/>
        <v>8.783089847367245</v>
      </c>
      <c r="L12" s="104">
        <f t="shared" si="2"/>
        <v>0.3564901173343176</v>
      </c>
      <c r="S12" s="106"/>
      <c r="U12" s="6"/>
      <c r="V12" s="39"/>
      <c r="W12" s="39"/>
      <c r="X12" s="40"/>
      <c r="Y12" s="40"/>
      <c r="Z12" s="40"/>
      <c r="AA12" s="40"/>
    </row>
    <row r="13" spans="3:27" ht="12.75">
      <c r="C13" s="17">
        <v>1992</v>
      </c>
      <c r="D13" s="23">
        <v>9.4</v>
      </c>
      <c r="E13" s="23">
        <f t="shared" si="0"/>
        <v>1.8062883922196227</v>
      </c>
      <c r="F13" s="23">
        <f t="shared" si="5"/>
        <v>2.1123872010605904</v>
      </c>
      <c r="G13" s="38">
        <f>3850/200.482</f>
        <v>19.20371903712054</v>
      </c>
      <c r="H13" s="95">
        <f>138/200.482</f>
        <v>0.6883410979539311</v>
      </c>
      <c r="I13" s="100">
        <f t="shared" si="3"/>
        <v>1.2433425351218959</v>
      </c>
      <c r="J13" s="101">
        <f t="shared" si="4"/>
        <v>1.2433425351218959</v>
      </c>
      <c r="K13" s="100">
        <f t="shared" si="1"/>
        <v>9.091003310131168</v>
      </c>
      <c r="L13" s="104">
        <f t="shared" si="2"/>
        <v>0.3258593394280782</v>
      </c>
      <c r="S13" s="106"/>
      <c r="U13" s="6"/>
      <c r="V13" s="39"/>
      <c r="W13" s="39"/>
      <c r="X13" s="40"/>
      <c r="Y13" s="40"/>
      <c r="Z13" s="40"/>
      <c r="AA13" s="40"/>
    </row>
    <row r="14" spans="3:27" ht="12.75">
      <c r="C14" s="17">
        <v>1993</v>
      </c>
      <c r="D14" s="23">
        <v>6.7</v>
      </c>
      <c r="E14" s="23">
        <f t="shared" si="0"/>
        <v>1.651086281736401</v>
      </c>
      <c r="F14" s="23">
        <f t="shared" si="5"/>
        <v>2.25391714353165</v>
      </c>
      <c r="G14" s="38">
        <f>4150/200.482</f>
        <v>20.700112728324736</v>
      </c>
      <c r="H14" s="95">
        <f>140.5/200.482</f>
        <v>0.7008110453806327</v>
      </c>
      <c r="I14" s="100">
        <f t="shared" si="3"/>
        <v>1.1570995031173088</v>
      </c>
      <c r="J14" s="101">
        <f t="shared" si="4"/>
        <v>1.1570995031173088</v>
      </c>
      <c r="K14" s="100">
        <f t="shared" si="1"/>
        <v>9.184061085710473</v>
      </c>
      <c r="L14" s="104">
        <f t="shared" si="2"/>
        <v>0.31093026085357145</v>
      </c>
      <c r="S14" s="106"/>
      <c r="U14" s="6"/>
      <c r="V14" s="39"/>
      <c r="W14" s="39"/>
      <c r="X14" s="40"/>
      <c r="Y14" s="40"/>
      <c r="Z14" s="40"/>
      <c r="AA14" s="40"/>
    </row>
    <row r="15" spans="3:27" ht="12.75">
      <c r="C15" s="17">
        <v>1994</v>
      </c>
      <c r="D15" s="23">
        <v>5.4</v>
      </c>
      <c r="E15" s="23">
        <f t="shared" si="0"/>
        <v>1.5474098235580138</v>
      </c>
      <c r="F15" s="23">
        <f t="shared" si="5"/>
        <v>2.375628669282359</v>
      </c>
      <c r="G15" s="38">
        <f>4450/200.482</f>
        <v>22.196506419528934</v>
      </c>
      <c r="H15" s="95">
        <f>150.14/200.482</f>
        <v>0.7488951626579942</v>
      </c>
      <c r="I15" s="100">
        <f t="shared" si="3"/>
        <v>1.1588477315120569</v>
      </c>
      <c r="J15" s="101">
        <f t="shared" si="4"/>
        <v>1.1588477315120569</v>
      </c>
      <c r="K15" s="100">
        <f t="shared" si="1"/>
        <v>9.343424208731307</v>
      </c>
      <c r="L15" s="104">
        <f t="shared" si="2"/>
        <v>0.31524083386492546</v>
      </c>
      <c r="S15" s="106"/>
      <c r="U15" s="6"/>
      <c r="V15" s="39"/>
      <c r="W15" s="39"/>
      <c r="X15" s="40"/>
      <c r="Y15" s="40"/>
      <c r="Z15" s="40"/>
      <c r="AA15" s="40"/>
    </row>
    <row r="16" spans="3:27" ht="12.75">
      <c r="C16" s="17">
        <v>1995</v>
      </c>
      <c r="D16" s="23">
        <v>4.2</v>
      </c>
      <c r="E16" s="23">
        <f t="shared" si="0"/>
        <v>1.4681307623890072</v>
      </c>
      <c r="F16" s="23">
        <f t="shared" si="5"/>
        <v>2.4754050733922184</v>
      </c>
      <c r="G16" s="38">
        <f>4750/200.482</f>
        <v>23.692900110733135</v>
      </c>
      <c r="H16" s="95">
        <f>153.89/200.482</f>
        <v>0.7676000837980467</v>
      </c>
      <c r="I16" s="100">
        <f t="shared" si="3"/>
        <v>1.126937296236292</v>
      </c>
      <c r="J16" s="101">
        <f t="shared" si="4"/>
        <v>1.126937296236292</v>
      </c>
      <c r="K16" s="100">
        <f t="shared" si="1"/>
        <v>9.571322433408897</v>
      </c>
      <c r="L16" s="104">
        <f t="shared" si="2"/>
        <v>0.3100906966899568</v>
      </c>
      <c r="S16" s="106"/>
      <c r="U16" s="6"/>
      <c r="V16" s="39"/>
      <c r="W16" s="39"/>
      <c r="X16" s="40"/>
      <c r="Y16" s="40"/>
      <c r="Z16" s="40"/>
      <c r="AA16" s="40"/>
    </row>
    <row r="17" spans="3:27" ht="12.75">
      <c r="C17" s="17">
        <v>1996</v>
      </c>
      <c r="D17" s="23">
        <v>3.1</v>
      </c>
      <c r="E17" s="23">
        <f t="shared" si="0"/>
        <v>1.4089546664001988</v>
      </c>
      <c r="F17" s="23">
        <f t="shared" si="5"/>
        <v>2.5521426306673773</v>
      </c>
      <c r="G17" s="38">
        <f>4900/200.482</f>
        <v>24.441096956335233</v>
      </c>
      <c r="H17" s="95">
        <f>157.56/200.482</f>
        <v>0.7859059666204448</v>
      </c>
      <c r="I17" s="100">
        <f t="shared" si="3"/>
        <v>1.1073058790216346</v>
      </c>
      <c r="J17" s="101">
        <f t="shared" si="4"/>
        <v>1.1073058790216346</v>
      </c>
      <c r="K17" s="100">
        <f t="shared" si="1"/>
        <v>9.576697110358586</v>
      </c>
      <c r="L17" s="104">
        <f t="shared" si="2"/>
        <v>0.3079396727975712</v>
      </c>
      <c r="S17" s="106"/>
      <c r="U17" s="6"/>
      <c r="V17" s="39"/>
      <c r="W17" s="39"/>
      <c r="X17" s="40"/>
      <c r="Y17" s="40"/>
      <c r="Z17" s="40"/>
      <c r="AA17" s="40"/>
    </row>
    <row r="18" spans="3:27" ht="12.75">
      <c r="C18" s="17">
        <v>1997</v>
      </c>
      <c r="D18" s="23">
        <v>2.3</v>
      </c>
      <c r="E18" s="23">
        <f t="shared" si="0"/>
        <v>1.3665903650826372</v>
      </c>
      <c r="F18" s="23">
        <f t="shared" si="5"/>
        <v>2.610841911172727</v>
      </c>
      <c r="G18" s="38">
        <f>5030/200.482</f>
        <v>25.089534222523717</v>
      </c>
      <c r="H18" s="95">
        <f>162.67/200.482</f>
        <v>0.8113945391606229</v>
      </c>
      <c r="I18" s="100">
        <f t="shared" si="3"/>
        <v>1.1088439594975739</v>
      </c>
      <c r="J18" s="101">
        <f t="shared" si="4"/>
        <v>1.1088439594975739</v>
      </c>
      <c r="K18" s="100">
        <f t="shared" si="1"/>
        <v>9.609748531750093</v>
      </c>
      <c r="L18" s="104">
        <f t="shared" si="2"/>
        <v>0.3107788854194409</v>
      </c>
      <c r="S18" s="106"/>
      <c r="U18" s="6"/>
      <c r="V18" s="39"/>
      <c r="W18" s="39"/>
      <c r="X18" s="40"/>
      <c r="Y18" s="40"/>
      <c r="Z18" s="40"/>
      <c r="AA18" s="40"/>
    </row>
    <row r="19" spans="3:27" ht="12.75">
      <c r="C19" s="17">
        <v>1998</v>
      </c>
      <c r="D19" s="23">
        <v>2.8</v>
      </c>
      <c r="E19" s="23">
        <f t="shared" si="0"/>
        <v>1.3358654595138193</v>
      </c>
      <c r="F19" s="23">
        <f t="shared" si="5"/>
        <v>2.6839454846855633</v>
      </c>
      <c r="G19" s="38">
        <f>5130/200.482</f>
        <v>25.588332119591783</v>
      </c>
      <c r="H19" s="95">
        <f>162/200.482</f>
        <v>0.8080525932502669</v>
      </c>
      <c r="I19" s="100">
        <f t="shared" si="3"/>
        <v>1.079449548793601</v>
      </c>
      <c r="J19" s="101">
        <f t="shared" si="4"/>
        <v>1.079449548793601</v>
      </c>
      <c r="K19" s="100">
        <f t="shared" si="1"/>
        <v>9.533849426375207</v>
      </c>
      <c r="L19" s="104">
        <f t="shared" si="2"/>
        <v>0.3010689292539539</v>
      </c>
      <c r="S19" s="106"/>
      <c r="U19" s="6"/>
      <c r="V19" s="39"/>
      <c r="W19" s="39"/>
      <c r="X19" s="40"/>
      <c r="Y19" s="40"/>
      <c r="Z19" s="40"/>
      <c r="AA19" s="40"/>
    </row>
    <row r="20" spans="3:27" ht="12.75">
      <c r="C20" s="17">
        <v>1999</v>
      </c>
      <c r="D20" s="23">
        <v>2.3</v>
      </c>
      <c r="E20" s="23">
        <f t="shared" si="0"/>
        <v>1.2994800189823146</v>
      </c>
      <c r="F20" s="23">
        <f t="shared" si="5"/>
        <v>2.745676230833331</v>
      </c>
      <c r="G20" s="38">
        <v>26.24</v>
      </c>
      <c r="H20" s="95">
        <f>161/200.482</f>
        <v>0.8030646142795862</v>
      </c>
      <c r="I20" s="100">
        <f t="shared" si="3"/>
        <v>1.043566420208062</v>
      </c>
      <c r="J20" s="101">
        <f t="shared" si="4"/>
        <v>1.043566420208062</v>
      </c>
      <c r="K20" s="100">
        <f t="shared" si="1"/>
        <v>9.556844213942874</v>
      </c>
      <c r="L20" s="104">
        <f t="shared" si="2"/>
        <v>0.2924833617530537</v>
      </c>
      <c r="S20" s="106"/>
      <c r="U20" s="6"/>
      <c r="V20" s="39"/>
      <c r="W20" s="39"/>
      <c r="X20" s="40"/>
      <c r="Y20" s="40"/>
      <c r="Z20" s="40"/>
      <c r="AA20" s="40"/>
    </row>
    <row r="21" spans="3:27" ht="12.75">
      <c r="C21" s="17">
        <v>2000</v>
      </c>
      <c r="D21" s="23">
        <v>2.9</v>
      </c>
      <c r="E21" s="23">
        <f t="shared" si="0"/>
        <v>1.2702639481743057</v>
      </c>
      <c r="F21" s="23">
        <f t="shared" si="5"/>
        <v>2.825300841527498</v>
      </c>
      <c r="G21" s="38">
        <f>5300/200.482</f>
        <v>26.436288544607496</v>
      </c>
      <c r="H21" s="95">
        <f>169.5/200.482</f>
        <v>0.8454624355303718</v>
      </c>
      <c r="I21" s="100">
        <f t="shared" si="3"/>
        <v>1.0739604513898744</v>
      </c>
      <c r="J21" s="101">
        <f t="shared" si="4"/>
        <v>1.0739604513898744</v>
      </c>
      <c r="K21" s="100">
        <f t="shared" si="1"/>
        <v>9.356981796782648</v>
      </c>
      <c r="L21" s="104">
        <f t="shared" si="2"/>
        <v>0.2992468706706904</v>
      </c>
      <c r="S21" s="106"/>
      <c r="U21" s="6"/>
      <c r="V21" s="39"/>
      <c r="W21" s="39"/>
      <c r="X21" s="40"/>
      <c r="Y21" s="40"/>
      <c r="Z21" s="40"/>
      <c r="AA21" s="40"/>
    </row>
    <row r="22" spans="3:27" ht="12.75">
      <c r="C22" s="17">
        <v>2001</v>
      </c>
      <c r="D22" s="23">
        <v>4.3</v>
      </c>
      <c r="E22" s="23">
        <f t="shared" si="0"/>
        <v>1.234464478303504</v>
      </c>
      <c r="F22" s="23">
        <f t="shared" si="5"/>
        <v>2.9467887777131803</v>
      </c>
      <c r="G22" s="38">
        <f>5600/200.482</f>
        <v>27.932682235811694</v>
      </c>
      <c r="H22" s="95">
        <f>180.5/200.482</f>
        <v>0.900330204207859</v>
      </c>
      <c r="I22" s="100">
        <f t="shared" si="3"/>
        <v>1.1114256558383417</v>
      </c>
      <c r="J22" s="101">
        <f t="shared" si="4"/>
        <v>1.1114256558383417</v>
      </c>
      <c r="K22" s="100">
        <f t="shared" si="1"/>
        <v>9.47902423379273</v>
      </c>
      <c r="L22" s="104">
        <f t="shared" si="2"/>
        <v>0.30552926324992635</v>
      </c>
      <c r="S22" s="106"/>
      <c r="U22" s="6"/>
      <c r="V22" s="39"/>
      <c r="W22" s="39"/>
      <c r="X22" s="40"/>
      <c r="Y22" s="40"/>
      <c r="Z22" s="40"/>
      <c r="AA22" s="40"/>
    </row>
    <row r="23" spans="3:27" ht="12.75">
      <c r="C23" s="17">
        <v>2002</v>
      </c>
      <c r="D23" s="23">
        <v>3.6</v>
      </c>
      <c r="E23" s="23">
        <f t="shared" si="0"/>
        <v>1.1835709283830336</v>
      </c>
      <c r="F23" s="23">
        <f t="shared" si="5"/>
        <v>3.0528731737108545</v>
      </c>
      <c r="G23" s="38">
        <v>29.5</v>
      </c>
      <c r="H23" s="95">
        <v>0.9</v>
      </c>
      <c r="I23" s="100">
        <f t="shared" si="3"/>
        <v>1.0652138355447303</v>
      </c>
      <c r="J23" s="101">
        <f t="shared" si="4"/>
        <v>1.0652138355447303</v>
      </c>
      <c r="K23" s="100">
        <f t="shared" si="1"/>
        <v>9.663028341312295</v>
      </c>
      <c r="L23" s="104">
        <f t="shared" si="2"/>
        <v>0.29480425448071407</v>
      </c>
      <c r="S23" s="106"/>
      <c r="U23" s="6"/>
      <c r="V23" s="39"/>
      <c r="W23" s="39"/>
      <c r="X23" s="40"/>
      <c r="Y23" s="40"/>
      <c r="Z23" s="40"/>
      <c r="AA23" s="40"/>
    </row>
    <row r="24" spans="3:27" ht="12.75">
      <c r="C24" s="17">
        <v>2003</v>
      </c>
      <c r="D24" s="23">
        <v>3.3</v>
      </c>
      <c r="E24" s="23">
        <f t="shared" si="0"/>
        <v>1.1424429810647043</v>
      </c>
      <c r="F24" s="23">
        <f t="shared" si="5"/>
        <v>3.1536179884433126</v>
      </c>
      <c r="G24" s="38">
        <v>29.2</v>
      </c>
      <c r="H24" s="95">
        <v>0.97</v>
      </c>
      <c r="I24" s="100">
        <f t="shared" si="3"/>
        <v>1.1081696916327632</v>
      </c>
      <c r="J24" s="101">
        <f t="shared" si="4"/>
        <v>1.1081696916327632</v>
      </c>
      <c r="K24" s="100">
        <f t="shared" si="1"/>
        <v>9.259206443838712</v>
      </c>
      <c r="L24" s="104">
        <f t="shared" si="2"/>
        <v>0.30758322775765584</v>
      </c>
      <c r="S24" s="106"/>
      <c r="U24" s="6"/>
      <c r="V24" s="39"/>
      <c r="W24" s="39"/>
      <c r="X24" s="40"/>
      <c r="Y24" s="40"/>
      <c r="Z24" s="40"/>
      <c r="AA24" s="40"/>
    </row>
    <row r="25" spans="3:27" ht="12.75">
      <c r="C25" s="17">
        <v>2004</v>
      </c>
      <c r="D25" s="23">
        <v>2.4</v>
      </c>
      <c r="E25" s="23">
        <f t="shared" si="0"/>
        <v>1.1059467386880002</v>
      </c>
      <c r="F25" s="23">
        <f t="shared" si="5"/>
        <v>3.2293048201659524</v>
      </c>
      <c r="G25" s="38">
        <v>29.2</v>
      </c>
      <c r="H25" s="95">
        <v>1.033</v>
      </c>
      <c r="I25" s="100">
        <f t="shared" si="3"/>
        <v>1.142442981064704</v>
      </c>
      <c r="J25" s="101">
        <f t="shared" si="4"/>
        <v>1.142442981064704</v>
      </c>
      <c r="K25" s="100">
        <f t="shared" si="1"/>
        <v>9.042193792811242</v>
      </c>
      <c r="L25" s="104">
        <f t="shared" si="2"/>
        <v>0.319883088629247</v>
      </c>
      <c r="S25" s="106"/>
      <c r="U25" s="6"/>
      <c r="V25" s="39"/>
      <c r="W25" s="39"/>
      <c r="X25" s="40"/>
      <c r="Y25" s="40"/>
      <c r="Z25" s="40"/>
      <c r="AA25" s="40"/>
    </row>
    <row r="26" spans="3:27" ht="12.75">
      <c r="C26" s="17">
        <v>2005</v>
      </c>
      <c r="D26" s="23">
        <v>2.3</v>
      </c>
      <c r="E26" s="23">
        <f t="shared" si="0"/>
        <v>1.080026112</v>
      </c>
      <c r="F26" s="23">
        <f t="shared" si="5"/>
        <v>3.3035788310297693</v>
      </c>
      <c r="G26" s="38">
        <v>29.3</v>
      </c>
      <c r="H26" s="95">
        <v>1.15</v>
      </c>
      <c r="I26" s="100">
        <f t="shared" si="3"/>
        <v>1.2420300288</v>
      </c>
      <c r="J26" s="101">
        <f t="shared" si="4"/>
        <v>1.2420300288</v>
      </c>
      <c r="K26" s="100">
        <f t="shared" si="1"/>
        <v>8.869169315649962</v>
      </c>
      <c r="L26" s="104">
        <f t="shared" si="2"/>
        <v>0.34810732808865036</v>
      </c>
      <c r="S26" s="106"/>
      <c r="U26" s="6"/>
      <c r="V26" s="39"/>
      <c r="W26" s="39"/>
      <c r="X26" s="40"/>
      <c r="Y26" s="40"/>
      <c r="Z26" s="40"/>
      <c r="AA26" s="40"/>
    </row>
    <row r="27" spans="3:27" ht="12.75">
      <c r="C27" s="17">
        <v>2006</v>
      </c>
      <c r="D27" s="23">
        <v>3.1</v>
      </c>
      <c r="E27" s="23">
        <f t="shared" si="0"/>
        <v>1.055744</v>
      </c>
      <c r="F27" s="23">
        <f t="shared" si="5"/>
        <v>3.405989774791692</v>
      </c>
      <c r="G27" s="38">
        <v>31</v>
      </c>
      <c r="H27" s="95">
        <v>1.279</v>
      </c>
      <c r="I27" s="100">
        <f t="shared" si="3"/>
        <v>1.3502965759999999</v>
      </c>
      <c r="J27" s="101">
        <f t="shared" si="4"/>
        <v>1.3502965759999999</v>
      </c>
      <c r="K27" s="100">
        <f t="shared" si="1"/>
        <v>9.101612761563835</v>
      </c>
      <c r="L27" s="104">
        <f t="shared" si="2"/>
        <v>0.375514926517424</v>
      </c>
      <c r="S27" s="106"/>
      <c r="U27" s="6"/>
      <c r="V27" s="39"/>
      <c r="W27" s="39"/>
      <c r="X27" s="40"/>
      <c r="Y27" s="40"/>
      <c r="Z27" s="40"/>
      <c r="AA27" s="40"/>
    </row>
    <row r="28" spans="3:27" ht="12.75">
      <c r="C28" s="17">
        <v>2007</v>
      </c>
      <c r="D28" s="23">
        <v>2.4</v>
      </c>
      <c r="E28" s="23">
        <f t="shared" si="0"/>
        <v>1.024</v>
      </c>
      <c r="F28" s="23">
        <f t="shared" si="5"/>
        <v>3.487733529386693</v>
      </c>
      <c r="G28" s="38">
        <v>33</v>
      </c>
      <c r="H28" s="95">
        <v>1.322</v>
      </c>
      <c r="I28" s="100">
        <f t="shared" si="3"/>
        <v>1.353728</v>
      </c>
      <c r="J28" s="101">
        <f t="shared" si="4"/>
        <v>1.353728</v>
      </c>
      <c r="K28" s="100">
        <f t="shared" si="1"/>
        <v>9.461732016494661</v>
      </c>
      <c r="L28" s="104">
        <f t="shared" si="2"/>
        <v>0.37904271896381647</v>
      </c>
      <c r="S28" s="106"/>
      <c r="U28" s="6"/>
      <c r="V28" s="39"/>
      <c r="W28" s="39"/>
      <c r="X28" s="40"/>
      <c r="Y28" s="40"/>
      <c r="Z28" s="40"/>
      <c r="AA28" s="40"/>
    </row>
    <row r="29" spans="3:27" ht="13.5" thickBot="1">
      <c r="C29" s="17">
        <v>2008</v>
      </c>
      <c r="D29" s="23">
        <v>2.6</v>
      </c>
      <c r="E29" s="23">
        <v>1</v>
      </c>
      <c r="F29" s="23">
        <f t="shared" si="5"/>
        <v>3.578414601150747</v>
      </c>
      <c r="G29" s="38">
        <v>34</v>
      </c>
      <c r="H29" s="95">
        <v>1.386</v>
      </c>
      <c r="I29" s="102">
        <f t="shared" si="3"/>
        <v>1.386</v>
      </c>
      <c r="J29" s="103">
        <f t="shared" si="4"/>
        <v>1.386</v>
      </c>
      <c r="K29" s="102">
        <f t="shared" si="1"/>
        <v>9.501414394258921</v>
      </c>
      <c r="L29" s="105">
        <f t="shared" si="2"/>
        <v>0.3873223632483195</v>
      </c>
      <c r="S29" s="106"/>
      <c r="U29" s="6"/>
      <c r="V29" s="39"/>
      <c r="W29" s="39"/>
      <c r="X29" s="40"/>
      <c r="Y29" s="40"/>
      <c r="Z29" s="40"/>
      <c r="AA29" s="40"/>
    </row>
    <row r="30" spans="9:10" ht="12.75">
      <c r="I30" s="6"/>
      <c r="J30" s="6"/>
    </row>
    <row r="33" ht="12.75">
      <c r="C33" t="s">
        <v>998</v>
      </c>
    </row>
    <row r="35" ht="12.75">
      <c r="D35" t="s">
        <v>999</v>
      </c>
    </row>
    <row r="37" spans="4:12" ht="12.75">
      <c r="D37" t="s">
        <v>997</v>
      </c>
      <c r="I37" s="9"/>
      <c r="J37" s="6"/>
      <c r="K37" s="6"/>
      <c r="L37" s="6"/>
    </row>
    <row r="38" spans="9:12" ht="12.75">
      <c r="I38" s="9"/>
      <c r="J38" s="40"/>
      <c r="K38" s="6"/>
      <c r="L38" s="6"/>
    </row>
    <row r="39" spans="4:12" ht="12.75">
      <c r="D39" t="s">
        <v>1005</v>
      </c>
      <c r="I39" s="9"/>
      <c r="J39" s="9"/>
      <c r="K39" s="6"/>
      <c r="L39" s="6"/>
    </row>
    <row r="40" spans="9:12" ht="12.75">
      <c r="I40" s="9"/>
      <c r="J40" s="9"/>
      <c r="K40" s="6"/>
      <c r="L40" s="6"/>
    </row>
    <row r="41" spans="9:12" ht="12.75">
      <c r="I41" s="9"/>
      <c r="J41" s="9"/>
      <c r="K41" s="6"/>
      <c r="L41" s="6"/>
    </row>
    <row r="42" spans="9:12" ht="12.75">
      <c r="I42" s="9"/>
      <c r="J42" s="9"/>
      <c r="K42" s="6"/>
      <c r="L42" s="6"/>
    </row>
    <row r="43" spans="9:12" ht="12.75">
      <c r="I43" s="9"/>
      <c r="J43" s="9"/>
      <c r="K43" s="6"/>
      <c r="L43" s="6"/>
    </row>
    <row r="44" spans="9:12" ht="12.75">
      <c r="I44" s="9"/>
      <c r="J44" s="9"/>
      <c r="K44" s="6"/>
      <c r="L44" s="6"/>
    </row>
    <row r="45" spans="9:12" ht="12.75">
      <c r="I45" s="9"/>
      <c r="J45" s="9"/>
      <c r="K45" s="6"/>
      <c r="L45" s="6"/>
    </row>
    <row r="46" spans="9:12" ht="12.75">
      <c r="I46" s="9"/>
      <c r="J46" s="9"/>
      <c r="K46" s="6"/>
      <c r="L46" s="6"/>
    </row>
    <row r="47" spans="9:12" ht="12.75">
      <c r="I47" s="9"/>
      <c r="J47" s="9"/>
      <c r="K47" s="6"/>
      <c r="L47" s="6"/>
    </row>
    <row r="48" spans="9:12" ht="12.75">
      <c r="I48" s="9"/>
      <c r="J48" s="9"/>
      <c r="K48" s="6"/>
      <c r="L48" s="6"/>
    </row>
    <row r="49" spans="9:12" ht="12.75">
      <c r="I49" s="9"/>
      <c r="J49" s="9"/>
      <c r="K49" s="6"/>
      <c r="L49" s="6"/>
    </row>
    <row r="50" spans="9:12" ht="12.75">
      <c r="I50" s="9"/>
      <c r="J50" s="9"/>
      <c r="K50" s="6"/>
      <c r="L50" s="6"/>
    </row>
    <row r="51" spans="9:12" ht="12.75">
      <c r="I51" s="9"/>
      <c r="J51" s="9"/>
      <c r="K51" s="6"/>
      <c r="L51" s="6"/>
    </row>
    <row r="52" spans="9:12" ht="12.75">
      <c r="I52" s="9"/>
      <c r="J52" s="9"/>
      <c r="K52" s="6"/>
      <c r="L52" s="6"/>
    </row>
    <row r="53" spans="9:12" ht="12.75">
      <c r="I53" s="9"/>
      <c r="J53" s="9"/>
      <c r="K53" s="6"/>
      <c r="L53" s="6"/>
    </row>
    <row r="54" spans="9:12" ht="12.75">
      <c r="I54" s="9"/>
      <c r="J54" s="9"/>
      <c r="K54" s="6"/>
      <c r="L54" s="6"/>
    </row>
    <row r="55" spans="9:12" ht="12.75">
      <c r="I55" s="9"/>
      <c r="J55" s="9"/>
      <c r="K55" s="6"/>
      <c r="L55" s="6"/>
    </row>
    <row r="56" spans="9:12" ht="12.75">
      <c r="I56" s="9"/>
      <c r="J56" s="9"/>
      <c r="K56" s="6"/>
      <c r="L56" s="6"/>
    </row>
    <row r="57" spans="9:12" ht="12.75">
      <c r="I57" s="9"/>
      <c r="J57" s="9"/>
      <c r="K57" s="6"/>
      <c r="L57" s="6"/>
    </row>
    <row r="58" spans="9:12" ht="12.75">
      <c r="I58" s="9"/>
      <c r="J58" s="9"/>
      <c r="K58" s="6"/>
      <c r="L58" s="6"/>
    </row>
    <row r="59" spans="9:12" ht="12.75">
      <c r="I59" s="9"/>
      <c r="J59" s="9"/>
      <c r="K59" s="6"/>
      <c r="L59" s="6"/>
    </row>
    <row r="60" spans="9:12" ht="12.75">
      <c r="I60" s="9"/>
      <c r="J60" s="9"/>
      <c r="K60" s="6"/>
      <c r="L60" s="6"/>
    </row>
    <row r="61" spans="9:12" ht="12.75">
      <c r="I61" s="9"/>
      <c r="J61" s="9"/>
      <c r="K61" s="6"/>
      <c r="L61" s="6"/>
    </row>
    <row r="62" spans="9:12" ht="12.75">
      <c r="I62" s="6"/>
      <c r="J62" s="6"/>
      <c r="K62" s="6"/>
      <c r="L62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44"/>
  <sheetViews>
    <sheetView workbookViewId="0" topLeftCell="D1">
      <selection activeCell="R19" sqref="R19"/>
    </sheetView>
  </sheetViews>
  <sheetFormatPr defaultColWidth="9.140625" defaultRowHeight="12.75"/>
  <cols>
    <col min="2" max="3" width="10.140625" style="0" bestFit="1" customWidth="1"/>
  </cols>
  <sheetData>
    <row r="1" ht="13.5" thickBot="1"/>
    <row r="2" spans="4:12" ht="12.75">
      <c r="D2" t="s">
        <v>909</v>
      </c>
      <c r="F2" s="111" t="s">
        <v>57</v>
      </c>
      <c r="G2" s="112" t="s">
        <v>909</v>
      </c>
      <c r="H2" s="112" t="s">
        <v>910</v>
      </c>
      <c r="I2" s="112" t="s">
        <v>912</v>
      </c>
      <c r="J2" s="115" t="s">
        <v>911</v>
      </c>
      <c r="K2" s="114"/>
      <c r="L2" s="114"/>
    </row>
    <row r="3" spans="2:12" ht="12.75">
      <c r="B3" s="45">
        <v>30877</v>
      </c>
      <c r="C3" s="46">
        <v>31058</v>
      </c>
      <c r="D3" s="47">
        <v>99</v>
      </c>
      <c r="F3" s="108">
        <v>1985</v>
      </c>
      <c r="G3" s="40">
        <f>AVERAGE(D3:D5)</f>
        <v>107.66666666666667</v>
      </c>
      <c r="H3" s="40">
        <f>G3*100/F25</f>
        <v>108.45540367041764</v>
      </c>
      <c r="I3" s="40">
        <f>+F24</f>
        <v>0.9927275453591244</v>
      </c>
      <c r="J3" s="116">
        <f>H3/200.482</f>
        <v>0.5409732727647252</v>
      </c>
      <c r="K3" s="39"/>
      <c r="L3" s="40"/>
    </row>
    <row r="4" spans="2:12" ht="12.75">
      <c r="B4" s="45">
        <v>31059</v>
      </c>
      <c r="C4" s="46">
        <v>31374</v>
      </c>
      <c r="D4" s="47">
        <v>109</v>
      </c>
      <c r="F4" s="108">
        <v>1986</v>
      </c>
      <c r="G4" s="40">
        <f>AVERAGE(D5:D6)</f>
        <v>113.5</v>
      </c>
      <c r="H4" s="40">
        <f>G4*100/F25</f>
        <v>114.33147043274676</v>
      </c>
      <c r="I4" s="40">
        <f>+F24</f>
        <v>0.9927275453591244</v>
      </c>
      <c r="J4" s="116">
        <f>H4/200.482</f>
        <v>0.5702829702055384</v>
      </c>
      <c r="K4" s="39"/>
      <c r="L4" s="40"/>
    </row>
    <row r="5" spans="2:12" ht="12.75">
      <c r="B5" s="45">
        <v>31375</v>
      </c>
      <c r="C5" s="46">
        <v>31532</v>
      </c>
      <c r="D5" s="47">
        <v>115</v>
      </c>
      <c r="F5" s="108">
        <v>1987</v>
      </c>
      <c r="G5" s="40">
        <f>AVERAGE(D6:D9)</f>
        <v>115.25</v>
      </c>
      <c r="H5" s="40">
        <v>117</v>
      </c>
      <c r="I5" s="40">
        <f aca="true" t="shared" si="0" ref="I5:I17">G5/H5</f>
        <v>0.9850427350427351</v>
      </c>
      <c r="J5" s="116">
        <f>H5/200.482</f>
        <v>0.5835935395696372</v>
      </c>
      <c r="K5" s="39"/>
      <c r="L5" s="40"/>
    </row>
    <row r="6" spans="2:12" ht="12.75">
      <c r="B6" s="45">
        <v>31533</v>
      </c>
      <c r="C6" s="46">
        <v>31897</v>
      </c>
      <c r="D6" s="47">
        <v>112</v>
      </c>
      <c r="F6" s="108">
        <v>1988</v>
      </c>
      <c r="G6" s="40">
        <v>115.25</v>
      </c>
      <c r="H6" s="40">
        <v>117</v>
      </c>
      <c r="I6" s="40">
        <f t="shared" si="0"/>
        <v>0.9850427350427351</v>
      </c>
      <c r="J6" s="116">
        <f aca="true" t="shared" si="1" ref="J6:J17">H6/200.482</f>
        <v>0.5835935395696372</v>
      </c>
      <c r="K6" s="54"/>
      <c r="L6" s="40"/>
    </row>
    <row r="7" spans="2:12" ht="12.75">
      <c r="B7" s="45">
        <v>31898</v>
      </c>
      <c r="C7" s="46">
        <v>31935</v>
      </c>
      <c r="D7" s="47">
        <v>115</v>
      </c>
      <c r="F7" s="108">
        <v>1989</v>
      </c>
      <c r="G7" s="40">
        <f>AVERAGE(D9:D10)</f>
        <v>124.5</v>
      </c>
      <c r="H7" s="40">
        <v>123.5</v>
      </c>
      <c r="I7" s="40">
        <f t="shared" si="0"/>
        <v>1.008097165991903</v>
      </c>
      <c r="J7" s="116">
        <f t="shared" si="1"/>
        <v>0.6160154028790614</v>
      </c>
      <c r="K7" s="39"/>
      <c r="L7" s="40"/>
    </row>
    <row r="8" spans="2:12" ht="12.75">
      <c r="B8" s="45">
        <v>31936</v>
      </c>
      <c r="C8" s="46">
        <v>32046</v>
      </c>
      <c r="D8" s="47">
        <v>115</v>
      </c>
      <c r="F8" s="108">
        <v>1990</v>
      </c>
      <c r="G8" s="40">
        <f>AVERAGE(D10:D13)</f>
        <v>140.5</v>
      </c>
      <c r="H8" s="40">
        <v>132.75</v>
      </c>
      <c r="I8" s="40">
        <f t="shared" si="0"/>
        <v>1.0583804143126176</v>
      </c>
      <c r="J8" s="116">
        <f t="shared" si="1"/>
        <v>0.6621542083578575</v>
      </c>
      <c r="K8" s="39"/>
      <c r="L8" s="40"/>
    </row>
    <row r="9" spans="2:12" ht="12.75">
      <c r="B9" s="45">
        <v>32047</v>
      </c>
      <c r="C9" s="46">
        <v>32707</v>
      </c>
      <c r="D9" s="47">
        <v>119</v>
      </c>
      <c r="F9" s="108">
        <v>1991</v>
      </c>
      <c r="G9" s="40">
        <f>AVERAGE(D13:D14)</f>
        <v>148</v>
      </c>
      <c r="H9" s="40">
        <v>138</v>
      </c>
      <c r="I9" s="40">
        <f t="shared" si="0"/>
        <v>1.0724637681159421</v>
      </c>
      <c r="J9" s="116">
        <f t="shared" si="1"/>
        <v>0.6883410979539311</v>
      </c>
      <c r="K9" s="39"/>
      <c r="L9" s="40"/>
    </row>
    <row r="10" spans="2:12" ht="12.75">
      <c r="B10" s="45">
        <v>32708</v>
      </c>
      <c r="C10" s="46">
        <v>33080</v>
      </c>
      <c r="D10" s="47">
        <v>130</v>
      </c>
      <c r="F10" s="108">
        <v>1992</v>
      </c>
      <c r="G10" s="40">
        <v>148</v>
      </c>
      <c r="H10" s="40">
        <v>138</v>
      </c>
      <c r="I10" s="40">
        <f t="shared" si="0"/>
        <v>1.0724637681159421</v>
      </c>
      <c r="J10" s="116">
        <f t="shared" si="1"/>
        <v>0.6883410979539311</v>
      </c>
      <c r="K10" s="39"/>
      <c r="L10" s="40"/>
    </row>
    <row r="11" spans="2:12" ht="12.75">
      <c r="B11" s="45">
        <v>33081</v>
      </c>
      <c r="C11" s="46">
        <v>33118</v>
      </c>
      <c r="D11" s="47">
        <v>137</v>
      </c>
      <c r="F11" s="108">
        <v>1993</v>
      </c>
      <c r="G11" s="40">
        <f>AVERAGE(D14:D15)</f>
        <v>150.5</v>
      </c>
      <c r="H11" s="40">
        <v>140.5</v>
      </c>
      <c r="I11" s="40">
        <f t="shared" si="0"/>
        <v>1.0711743772241993</v>
      </c>
      <c r="J11" s="116">
        <f t="shared" si="1"/>
        <v>0.7008110453806327</v>
      </c>
      <c r="K11" s="39"/>
      <c r="L11" s="40"/>
    </row>
    <row r="12" spans="2:12" ht="12.75">
      <c r="B12" s="45">
        <v>33119</v>
      </c>
      <c r="C12" s="46">
        <v>33156</v>
      </c>
      <c r="D12" s="47">
        <v>145</v>
      </c>
      <c r="F12" s="108">
        <v>1994</v>
      </c>
      <c r="G12" s="40">
        <f>AVERAGE(D15:D21)</f>
        <v>154.14285714285714</v>
      </c>
      <c r="H12" s="40">
        <v>150.14</v>
      </c>
      <c r="I12" s="40">
        <f t="shared" si="0"/>
        <v>1.0266608308435936</v>
      </c>
      <c r="J12" s="116">
        <f t="shared" si="1"/>
        <v>0.7488951626579942</v>
      </c>
      <c r="K12" s="39"/>
      <c r="L12" s="40"/>
    </row>
    <row r="13" spans="2:12" ht="12.75">
      <c r="B13" s="45">
        <v>33157</v>
      </c>
      <c r="C13" s="46">
        <v>33301</v>
      </c>
      <c r="D13" s="47">
        <v>150</v>
      </c>
      <c r="F13" s="108">
        <v>1995</v>
      </c>
      <c r="G13" s="40">
        <f>AVERAGE(D22:D30)</f>
        <v>155.88888888888889</v>
      </c>
      <c r="H13" s="40">
        <v>153.89</v>
      </c>
      <c r="I13" s="40">
        <f t="shared" si="0"/>
        <v>1.0129890758911488</v>
      </c>
      <c r="J13" s="116">
        <f t="shared" si="1"/>
        <v>0.7676000837980467</v>
      </c>
      <c r="K13" s="39"/>
      <c r="L13" s="40"/>
    </row>
    <row r="14" spans="2:12" ht="12.75">
      <c r="B14" s="45">
        <v>33302</v>
      </c>
      <c r="C14" s="46">
        <v>34120</v>
      </c>
      <c r="D14" s="47">
        <v>146</v>
      </c>
      <c r="F14" s="108">
        <v>1996</v>
      </c>
      <c r="G14" s="40">
        <f>AVERAGE(D30:D38)</f>
        <v>160.88888888888889</v>
      </c>
      <c r="H14" s="40">
        <v>157.56</v>
      </c>
      <c r="I14" s="40">
        <f t="shared" si="0"/>
        <v>1.021127753801021</v>
      </c>
      <c r="J14" s="116">
        <f t="shared" si="1"/>
        <v>0.7859059666204448</v>
      </c>
      <c r="K14" s="39"/>
      <c r="L14" s="40"/>
    </row>
    <row r="15" spans="2:12" ht="12.75">
      <c r="B15" s="45">
        <v>34121</v>
      </c>
      <c r="C15" s="46">
        <v>34345</v>
      </c>
      <c r="D15" s="47">
        <v>155</v>
      </c>
      <c r="F15" s="108">
        <v>1997</v>
      </c>
      <c r="G15" s="40">
        <f>AVERAGE(D39:D41)</f>
        <v>168</v>
      </c>
      <c r="H15" s="40">
        <v>162.67</v>
      </c>
      <c r="I15" s="40">
        <f t="shared" si="0"/>
        <v>1.0327657220138933</v>
      </c>
      <c r="J15" s="116">
        <f t="shared" si="1"/>
        <v>0.8113945391606229</v>
      </c>
      <c r="K15" s="39"/>
      <c r="L15" s="40"/>
    </row>
    <row r="16" spans="2:12" ht="12.75">
      <c r="B16" s="45">
        <v>34346</v>
      </c>
      <c r="C16" s="46">
        <v>34485</v>
      </c>
      <c r="D16" s="47">
        <v>155</v>
      </c>
      <c r="F16" s="108">
        <v>1998</v>
      </c>
      <c r="G16" s="40">
        <f>AVERAGE(D41:D43)</f>
        <v>167.66666666666666</v>
      </c>
      <c r="H16" s="40">
        <v>162</v>
      </c>
      <c r="I16" s="40">
        <f t="shared" si="0"/>
        <v>1.0349794238683128</v>
      </c>
      <c r="J16" s="116">
        <f t="shared" si="1"/>
        <v>0.8080525932502669</v>
      </c>
      <c r="K16" s="39"/>
      <c r="L16" s="40"/>
    </row>
    <row r="17" spans="2:12" ht="13.5" thickBot="1">
      <c r="B17" s="45">
        <v>34486</v>
      </c>
      <c r="C17" s="46">
        <v>34584</v>
      </c>
      <c r="D17" s="47">
        <v>154</v>
      </c>
      <c r="F17" s="109">
        <v>1999</v>
      </c>
      <c r="G17" s="110">
        <f>AVERAGE(D43:D44)</f>
        <v>167</v>
      </c>
      <c r="H17" s="110">
        <v>161</v>
      </c>
      <c r="I17" s="110">
        <f t="shared" si="0"/>
        <v>1.0372670807453417</v>
      </c>
      <c r="J17" s="117">
        <f t="shared" si="1"/>
        <v>0.8030646142795862</v>
      </c>
      <c r="K17" s="39"/>
      <c r="L17" s="40"/>
    </row>
    <row r="18" spans="2:4" ht="12.75">
      <c r="B18" s="45">
        <v>34585</v>
      </c>
      <c r="C18" s="46">
        <v>34598</v>
      </c>
      <c r="D18" s="47">
        <v>156</v>
      </c>
    </row>
    <row r="19" spans="2:4" ht="12.75">
      <c r="B19" s="45">
        <v>34599</v>
      </c>
      <c r="C19" s="46">
        <v>34612</v>
      </c>
      <c r="D19" s="47">
        <v>154</v>
      </c>
    </row>
    <row r="20" spans="2:16" ht="12.75">
      <c r="B20" s="45">
        <v>34613</v>
      </c>
      <c r="C20" s="46">
        <v>34682</v>
      </c>
      <c r="D20" s="47">
        <v>153</v>
      </c>
      <c r="F20" s="43" t="s">
        <v>1003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2:16" ht="12.75">
      <c r="B21" s="45">
        <v>34683</v>
      </c>
      <c r="C21" s="46">
        <v>34699</v>
      </c>
      <c r="D21" s="47">
        <v>152</v>
      </c>
      <c r="F21" s="42" t="s">
        <v>1004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2:4" ht="12.75">
      <c r="B22" s="45">
        <v>34700</v>
      </c>
      <c r="C22" s="46">
        <v>34766</v>
      </c>
      <c r="D22" s="47">
        <v>156</v>
      </c>
    </row>
    <row r="23" spans="2:9" ht="12.75">
      <c r="B23" s="45">
        <v>34767</v>
      </c>
      <c r="C23" s="46">
        <v>34808</v>
      </c>
      <c r="D23" s="47">
        <v>154</v>
      </c>
      <c r="I23" t="s">
        <v>913</v>
      </c>
    </row>
    <row r="24" spans="2:9" ht="12.75">
      <c r="B24" s="45">
        <v>34809</v>
      </c>
      <c r="C24" s="46">
        <v>34836</v>
      </c>
      <c r="D24" s="47">
        <v>155</v>
      </c>
      <c r="F24" s="48">
        <f>AVERAGE(I5:I7)</f>
        <v>0.9927275453591244</v>
      </c>
      <c r="G24" s="27"/>
      <c r="H24" s="48">
        <f>G3*100/F25</f>
        <v>108.45540367041764</v>
      </c>
      <c r="I24" t="s">
        <v>919</v>
      </c>
    </row>
    <row r="25" spans="2:9" ht="12.75">
      <c r="B25" s="45">
        <v>34837</v>
      </c>
      <c r="C25" s="46">
        <v>34864</v>
      </c>
      <c r="D25" s="47">
        <v>157</v>
      </c>
      <c r="F25" s="48">
        <f>+F24*100</f>
        <v>99.27275453591244</v>
      </c>
      <c r="G25" s="27"/>
      <c r="H25" s="48">
        <f>G4*100/F25</f>
        <v>114.33147043274676</v>
      </c>
      <c r="I25" t="s">
        <v>920</v>
      </c>
    </row>
    <row r="26" spans="2:4" ht="12.75">
      <c r="B26" s="45">
        <v>34865</v>
      </c>
      <c r="C26" s="46">
        <v>34892</v>
      </c>
      <c r="D26" s="47">
        <v>158</v>
      </c>
    </row>
    <row r="27" spans="2:4" ht="12.75">
      <c r="B27" s="45">
        <v>34893</v>
      </c>
      <c r="C27" s="46">
        <v>34920</v>
      </c>
      <c r="D27" s="47">
        <v>157</v>
      </c>
    </row>
    <row r="28" spans="2:4" ht="12.75">
      <c r="B28" s="45">
        <v>34921</v>
      </c>
      <c r="C28" s="46">
        <v>34948</v>
      </c>
      <c r="D28" s="47">
        <v>155</v>
      </c>
    </row>
    <row r="29" spans="2:4" ht="12.75">
      <c r="B29" s="45">
        <v>34949</v>
      </c>
      <c r="C29" s="46">
        <v>35004</v>
      </c>
      <c r="D29" s="47">
        <v>156</v>
      </c>
    </row>
    <row r="30" spans="2:4" ht="12.75">
      <c r="B30" s="45">
        <v>35005</v>
      </c>
      <c r="C30" s="46">
        <v>35088</v>
      </c>
      <c r="D30" s="47">
        <v>155</v>
      </c>
    </row>
    <row r="31" spans="2:4" ht="12.75">
      <c r="B31" s="45">
        <v>35089</v>
      </c>
      <c r="C31" s="46">
        <v>35102</v>
      </c>
      <c r="D31" s="47">
        <v>156</v>
      </c>
    </row>
    <row r="32" spans="2:4" ht="12.75">
      <c r="B32" s="45">
        <v>35103</v>
      </c>
      <c r="C32" s="46">
        <v>35158</v>
      </c>
      <c r="D32" s="47">
        <v>158</v>
      </c>
    </row>
    <row r="33" spans="2:4" ht="12.75">
      <c r="B33" s="45">
        <v>35159</v>
      </c>
      <c r="C33" s="46">
        <v>35186</v>
      </c>
      <c r="D33" s="47">
        <v>159</v>
      </c>
    </row>
    <row r="34" spans="2:4" ht="12.75">
      <c r="B34" s="45">
        <v>35187</v>
      </c>
      <c r="C34" s="46">
        <v>35246</v>
      </c>
      <c r="D34" s="47">
        <v>163</v>
      </c>
    </row>
    <row r="35" spans="2:4" ht="12.75">
      <c r="B35" s="45">
        <v>35247</v>
      </c>
      <c r="C35" s="46">
        <v>35312</v>
      </c>
      <c r="D35" s="47">
        <v>163</v>
      </c>
    </row>
    <row r="36" spans="2:4" ht="12.75">
      <c r="B36" s="45">
        <v>35313</v>
      </c>
      <c r="C36" s="46">
        <v>35340</v>
      </c>
      <c r="D36" s="47">
        <v>163</v>
      </c>
    </row>
    <row r="37" spans="2:4" ht="12.75">
      <c r="B37" s="45">
        <v>35341</v>
      </c>
      <c r="C37" s="46">
        <v>35382</v>
      </c>
      <c r="D37" s="47">
        <v>165</v>
      </c>
    </row>
    <row r="38" spans="2:4" ht="12.75">
      <c r="B38" s="45">
        <v>35383</v>
      </c>
      <c r="C38" s="46">
        <v>35430</v>
      </c>
      <c r="D38" s="47">
        <v>166</v>
      </c>
    </row>
    <row r="39" spans="2:4" ht="12.75">
      <c r="B39" s="45">
        <v>35431</v>
      </c>
      <c r="C39" s="46">
        <v>35564</v>
      </c>
      <c r="D39" s="47">
        <v>168</v>
      </c>
    </row>
    <row r="40" spans="2:4" ht="12.75">
      <c r="B40" s="45">
        <v>35565</v>
      </c>
      <c r="C40" s="46">
        <v>35592</v>
      </c>
      <c r="D40" s="47">
        <v>168</v>
      </c>
    </row>
    <row r="41" spans="2:4" ht="12.75">
      <c r="B41" s="45">
        <v>35593</v>
      </c>
      <c r="C41" s="46">
        <v>35942</v>
      </c>
      <c r="D41" s="47">
        <v>168</v>
      </c>
    </row>
    <row r="42" spans="2:4" ht="12.75">
      <c r="B42" s="45">
        <v>35943</v>
      </c>
      <c r="C42" s="46">
        <v>36152</v>
      </c>
      <c r="D42" s="47">
        <v>168</v>
      </c>
    </row>
    <row r="43" spans="2:4" ht="12.75">
      <c r="B43" s="45">
        <v>36153</v>
      </c>
      <c r="C43" s="46">
        <v>36334</v>
      </c>
      <c r="D43" s="47">
        <v>167</v>
      </c>
    </row>
    <row r="44" spans="2:4" ht="12.75">
      <c r="B44" s="45">
        <v>36335</v>
      </c>
      <c r="C44" s="46">
        <v>36348</v>
      </c>
      <c r="D44" s="47">
        <v>167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31"/>
  <sheetViews>
    <sheetView workbookViewId="0" topLeftCell="A1">
      <selection activeCell="M19" sqref="M19"/>
    </sheetView>
  </sheetViews>
  <sheetFormatPr defaultColWidth="9.140625" defaultRowHeight="12.75"/>
  <cols>
    <col min="3" max="3" width="11.8515625" style="0" customWidth="1"/>
    <col min="4" max="4" width="17.57421875" style="0" customWidth="1"/>
    <col min="5" max="5" width="15.7109375" style="0" customWidth="1"/>
    <col min="6" max="6" width="13.140625" style="0" customWidth="1"/>
    <col min="7" max="7" width="11.00390625" style="0" customWidth="1"/>
  </cols>
  <sheetData>
    <row r="2" ht="12.75">
      <c r="B2" t="s">
        <v>1006</v>
      </c>
    </row>
    <row r="3" ht="12.75">
      <c r="K3" s="49"/>
    </row>
    <row r="4" spans="2:7" ht="12.75">
      <c r="B4" s="50" t="s">
        <v>57</v>
      </c>
      <c r="C4" s="50" t="s">
        <v>902</v>
      </c>
      <c r="D4" s="50" t="s">
        <v>1000</v>
      </c>
      <c r="E4" s="50" t="s">
        <v>1001</v>
      </c>
      <c r="F4" s="50" t="s">
        <v>1016</v>
      </c>
      <c r="G4" s="50" t="s">
        <v>1002</v>
      </c>
    </row>
    <row r="5" spans="2:12" ht="12.75">
      <c r="B5" s="17">
        <v>1985</v>
      </c>
      <c r="C5" s="23">
        <v>100622</v>
      </c>
      <c r="D5" s="69">
        <v>5.985574764816792</v>
      </c>
      <c r="E5" s="69">
        <v>0.5409732727647252</v>
      </c>
      <c r="F5" s="44">
        <v>1.6</v>
      </c>
      <c r="G5" s="44">
        <v>8.5</v>
      </c>
      <c r="L5" s="1"/>
    </row>
    <row r="6" spans="2:15" ht="12.75">
      <c r="B6" s="17">
        <v>1986</v>
      </c>
      <c r="C6" s="23">
        <v>107623</v>
      </c>
      <c r="D6" s="69">
        <v>7.151224330724961</v>
      </c>
      <c r="E6" s="69">
        <v>0.5110062457038875</v>
      </c>
      <c r="F6" s="44">
        <v>3.3</v>
      </c>
      <c r="G6" s="44">
        <v>8.3</v>
      </c>
      <c r="L6" s="1"/>
      <c r="M6" s="1"/>
      <c r="N6" s="1"/>
      <c r="O6" s="1"/>
    </row>
    <row r="7" spans="2:15" ht="12.75">
      <c r="B7" s="17">
        <v>1987</v>
      </c>
      <c r="C7" s="23">
        <v>119820</v>
      </c>
      <c r="D7" s="69">
        <v>7.353864142655923</v>
      </c>
      <c r="E7" s="69">
        <v>0.47800116927263503</v>
      </c>
      <c r="F7" s="44">
        <v>7.6</v>
      </c>
      <c r="G7" s="44">
        <v>6.8</v>
      </c>
      <c r="L7" s="1"/>
      <c r="M7" s="1"/>
      <c r="N7" s="1"/>
      <c r="O7" s="1"/>
    </row>
    <row r="8" spans="2:15" ht="12.75">
      <c r="B8" s="17">
        <v>1988</v>
      </c>
      <c r="C8" s="23">
        <v>124534</v>
      </c>
      <c r="D8" s="69">
        <v>7.353864142655923</v>
      </c>
      <c r="E8" s="69">
        <v>0.4345465175205773</v>
      </c>
      <c r="F8" s="44">
        <v>5.3</v>
      </c>
      <c r="G8" s="44">
        <v>5.6</v>
      </c>
      <c r="L8" s="1"/>
      <c r="M8" s="1"/>
      <c r="N8" s="1"/>
      <c r="O8" s="1"/>
    </row>
    <row r="9" spans="2:15" ht="12.75">
      <c r="B9" s="17">
        <v>1989</v>
      </c>
      <c r="C9" s="23">
        <f>(C8+C10)/2</f>
        <v>121967</v>
      </c>
      <c r="D9" s="69">
        <v>6.527679556682035</v>
      </c>
      <c r="E9" s="69">
        <v>0.4069991044509005</v>
      </c>
      <c r="F9" s="44">
        <v>6.6</v>
      </c>
      <c r="G9" s="44">
        <v>5</v>
      </c>
      <c r="L9" s="1"/>
      <c r="M9" s="1"/>
      <c r="N9" s="1"/>
      <c r="O9" s="1"/>
    </row>
    <row r="10" spans="2:15" ht="12.75">
      <c r="B10" s="17">
        <v>1990</v>
      </c>
      <c r="C10" s="23">
        <v>119400</v>
      </c>
      <c r="D10" s="69">
        <v>8.122808151782813</v>
      </c>
      <c r="E10" s="69">
        <v>0.38510813648184583</v>
      </c>
      <c r="F10" s="44">
        <v>7.9</v>
      </c>
      <c r="G10" s="44">
        <v>4.6</v>
      </c>
      <c r="L10" s="1"/>
      <c r="M10" s="1"/>
      <c r="N10" s="1"/>
      <c r="O10" s="1"/>
    </row>
    <row r="11" spans="2:15" ht="12.75">
      <c r="B11" s="17">
        <v>1991</v>
      </c>
      <c r="C11" s="23">
        <v>120465</v>
      </c>
      <c r="D11" s="69">
        <v>8.783089847367245</v>
      </c>
      <c r="E11" s="69">
        <v>0.3564901173343176</v>
      </c>
      <c r="F11" s="44">
        <v>3.4</v>
      </c>
      <c r="G11" s="44">
        <v>4.1</v>
      </c>
      <c r="L11" s="1"/>
      <c r="M11" s="1"/>
      <c r="N11" s="1"/>
      <c r="O11" s="1"/>
    </row>
    <row r="12" spans="2:15" ht="12.75">
      <c r="B12" s="17">
        <v>1992</v>
      </c>
      <c r="C12" s="23">
        <v>115811</v>
      </c>
      <c r="D12" s="69">
        <v>9.091003310131168</v>
      </c>
      <c r="E12" s="69">
        <v>0.3258593394280782</v>
      </c>
      <c r="F12" s="44">
        <v>3.1</v>
      </c>
      <c r="G12" s="44">
        <v>4.1</v>
      </c>
      <c r="L12" s="1"/>
      <c r="M12" s="1"/>
      <c r="N12" s="1"/>
      <c r="O12" s="1"/>
    </row>
    <row r="13" spans="2:15" ht="12.75">
      <c r="B13" s="17">
        <v>1993</v>
      </c>
      <c r="C13" s="23">
        <v>112845</v>
      </c>
      <c r="D13" s="69">
        <v>9.184061085710473</v>
      </c>
      <c r="E13" s="69">
        <v>0.31093026085357145</v>
      </c>
      <c r="F13" s="44">
        <v>-0.7</v>
      </c>
      <c r="G13" s="44">
        <v>5.5</v>
      </c>
      <c r="L13" s="1"/>
      <c r="M13" s="1"/>
      <c r="N13" s="1"/>
      <c r="O13" s="1"/>
    </row>
    <row r="14" spans="2:15" ht="12.75">
      <c r="B14" s="17">
        <v>1994</v>
      </c>
      <c r="C14" s="23">
        <v>108808</v>
      </c>
      <c r="D14" s="69">
        <v>9.343424208731307</v>
      </c>
      <c r="E14" s="69">
        <v>0.31524083386492546</v>
      </c>
      <c r="F14" s="44">
        <v>1.5</v>
      </c>
      <c r="G14" s="44">
        <v>6.8</v>
      </c>
      <c r="L14" s="1"/>
      <c r="M14" s="1"/>
      <c r="N14" s="1"/>
      <c r="O14" s="1"/>
    </row>
    <row r="15" spans="2:15" ht="12.75">
      <c r="B15" s="17">
        <v>1995</v>
      </c>
      <c r="C15" s="23">
        <v>103111</v>
      </c>
      <c r="D15" s="69">
        <v>9.571322433408897</v>
      </c>
      <c r="E15" s="69">
        <v>0.3100906966899568</v>
      </c>
      <c r="F15" s="44">
        <v>2.3</v>
      </c>
      <c r="G15" s="44">
        <v>7.1</v>
      </c>
      <c r="L15" s="1"/>
      <c r="M15" s="1"/>
      <c r="N15" s="1"/>
      <c r="O15" s="1"/>
    </row>
    <row r="16" spans="2:15" ht="12.75">
      <c r="B16" s="17">
        <v>1996</v>
      </c>
      <c r="C16" s="23">
        <v>101304</v>
      </c>
      <c r="D16" s="69">
        <v>9.576697110358586</v>
      </c>
      <c r="E16" s="69">
        <v>0.3079396727975712</v>
      </c>
      <c r="F16" s="44">
        <v>3.6</v>
      </c>
      <c r="G16" s="44">
        <v>7.2</v>
      </c>
      <c r="L16" s="1"/>
      <c r="M16" s="1"/>
      <c r="N16" s="1"/>
      <c r="O16" s="1"/>
    </row>
    <row r="17" spans="2:15" ht="12.75">
      <c r="B17" s="17">
        <v>1997</v>
      </c>
      <c r="C17" s="23">
        <v>99579</v>
      </c>
      <c r="D17" s="69">
        <v>9.609748531750093</v>
      </c>
      <c r="E17" s="69">
        <v>0.3107788854194409</v>
      </c>
      <c r="F17" s="44">
        <v>4.2</v>
      </c>
      <c r="G17" s="44">
        <v>6.7</v>
      </c>
      <c r="L17" s="1"/>
      <c r="M17" s="1"/>
      <c r="N17" s="1"/>
      <c r="O17" s="1"/>
    </row>
    <row r="18" spans="2:15" ht="12.75">
      <c r="B18" s="17">
        <v>1998</v>
      </c>
      <c r="C18" s="23">
        <v>99395</v>
      </c>
      <c r="D18" s="69">
        <v>9.533849426375207</v>
      </c>
      <c r="E18" s="69">
        <v>0.3010689292539539</v>
      </c>
      <c r="F18" s="44">
        <v>4.8</v>
      </c>
      <c r="G18" s="44">
        <v>4.9</v>
      </c>
      <c r="L18" s="1"/>
      <c r="M18" s="1"/>
      <c r="N18" s="1"/>
      <c r="O18" s="1"/>
    </row>
    <row r="19" spans="2:15" ht="12.75">
      <c r="B19" s="17">
        <v>1999</v>
      </c>
      <c r="C19" s="23">
        <v>98606</v>
      </c>
      <c r="D19" s="69">
        <v>9.556844213942874</v>
      </c>
      <c r="E19" s="69">
        <v>0.2924833617530537</v>
      </c>
      <c r="F19" s="44">
        <v>3.8</v>
      </c>
      <c r="G19" s="44">
        <v>4.4</v>
      </c>
      <c r="L19" s="1"/>
      <c r="M19" s="1"/>
      <c r="N19" s="1"/>
      <c r="O19" s="1"/>
    </row>
    <row r="20" spans="2:15" ht="12.75">
      <c r="B20" s="17">
        <v>2000</v>
      </c>
      <c r="C20" s="23">
        <v>94444</v>
      </c>
      <c r="D20" s="69">
        <v>9.356981796782648</v>
      </c>
      <c r="E20" s="69">
        <v>0.2992468706706904</v>
      </c>
      <c r="F20" s="44">
        <v>3.9</v>
      </c>
      <c r="G20" s="44">
        <v>3.9</v>
      </c>
      <c r="L20" s="1"/>
      <c r="M20" s="1"/>
      <c r="N20" s="1"/>
      <c r="O20" s="1"/>
    </row>
    <row r="21" spans="2:15" ht="12.75">
      <c r="B21" s="17">
        <v>2001</v>
      </c>
      <c r="C21" s="23">
        <v>94478</v>
      </c>
      <c r="D21" s="69">
        <v>9.47902423379273</v>
      </c>
      <c r="E21" s="69">
        <v>0.30552926324992635</v>
      </c>
      <c r="F21" s="44">
        <v>2</v>
      </c>
      <c r="G21" s="44">
        <v>4</v>
      </c>
      <c r="L21" s="1"/>
      <c r="M21" s="1"/>
      <c r="N21" s="1"/>
      <c r="O21" s="1"/>
    </row>
    <row r="22" spans="2:15" ht="12.75">
      <c r="B22" s="17">
        <v>2002</v>
      </c>
      <c r="C22" s="23">
        <v>96511</v>
      </c>
      <c r="D22" s="69">
        <v>9.663028341312295</v>
      </c>
      <c r="E22" s="69">
        <v>0.29480425448071407</v>
      </c>
      <c r="F22" s="44">
        <v>0.8</v>
      </c>
      <c r="G22" s="44">
        <v>5</v>
      </c>
      <c r="L22" s="1"/>
      <c r="M22" s="1"/>
      <c r="N22" s="1"/>
      <c r="O22" s="1"/>
    </row>
    <row r="23" spans="2:15" ht="12.75">
      <c r="B23" s="17">
        <v>2003</v>
      </c>
      <c r="C23" s="23">
        <v>97036</v>
      </c>
      <c r="D23" s="69">
        <v>9.259206443838712</v>
      </c>
      <c r="E23" s="69">
        <v>0.30758322775765584</v>
      </c>
      <c r="F23" s="44">
        <v>-0.8</v>
      </c>
      <c r="G23" s="44">
        <v>6.3</v>
      </c>
      <c r="L23" s="1"/>
      <c r="M23" s="1"/>
      <c r="N23" s="1"/>
      <c r="O23" s="1"/>
    </row>
    <row r="24" spans="2:15" ht="12.75">
      <c r="B24" s="17">
        <v>2004</v>
      </c>
      <c r="C24" s="23">
        <v>97841</v>
      </c>
      <c r="D24" s="69">
        <v>9.042193792811242</v>
      </c>
      <c r="E24" s="69">
        <v>0.319883088629247</v>
      </c>
      <c r="F24" s="44">
        <v>1.5</v>
      </c>
      <c r="G24" s="44">
        <v>6.7</v>
      </c>
      <c r="L24" s="1"/>
      <c r="M24" s="1"/>
      <c r="N24" s="1"/>
      <c r="O24" s="1"/>
    </row>
    <row r="25" spans="2:15" ht="12.75">
      <c r="B25" s="17">
        <v>2005</v>
      </c>
      <c r="C25" s="23">
        <v>97027</v>
      </c>
      <c r="D25" s="69">
        <v>8.869169315649962</v>
      </c>
      <c r="E25" s="69">
        <v>0.34810732808865036</v>
      </c>
      <c r="F25" s="44">
        <v>0.9</v>
      </c>
      <c r="G25" s="44">
        <v>7.6</v>
      </c>
      <c r="L25" s="1"/>
      <c r="M25" s="1"/>
      <c r="N25" s="1"/>
      <c r="O25" s="1"/>
    </row>
    <row r="26" spans="2:15" ht="12.75">
      <c r="B26" s="17">
        <v>2006</v>
      </c>
      <c r="C26" s="23">
        <v>96303</v>
      </c>
      <c r="D26" s="69">
        <v>9.101612761563835</v>
      </c>
      <c r="E26" s="69">
        <v>0.375514926517424</v>
      </c>
      <c r="F26" s="44">
        <v>1.4</v>
      </c>
      <c r="G26" s="44">
        <v>7.7</v>
      </c>
      <c r="L26" s="1"/>
      <c r="M26" s="1"/>
      <c r="N26" s="1"/>
      <c r="O26" s="1"/>
    </row>
    <row r="27" spans="2:15" ht="12.75">
      <c r="B27" s="17">
        <v>2007</v>
      </c>
      <c r="C27" s="23">
        <v>97595</v>
      </c>
      <c r="D27" s="69">
        <v>9.461732016494661</v>
      </c>
      <c r="E27" s="69">
        <v>0.37904271896381647</v>
      </c>
      <c r="F27" s="44">
        <v>1.9</v>
      </c>
      <c r="G27" s="44">
        <v>8</v>
      </c>
      <c r="L27" s="1"/>
      <c r="M27" s="1"/>
      <c r="N27" s="1"/>
      <c r="O27" s="1"/>
    </row>
    <row r="28" spans="2:15" ht="12.75">
      <c r="B28" s="17">
        <v>2008</v>
      </c>
      <c r="C28" s="23">
        <v>98645</v>
      </c>
      <c r="D28" s="69">
        <v>9.501414394258921</v>
      </c>
      <c r="E28" s="69">
        <v>0.3873223632483195</v>
      </c>
      <c r="F28" s="44">
        <v>0</v>
      </c>
      <c r="G28" s="44">
        <v>7.6</v>
      </c>
      <c r="L28" s="1"/>
      <c r="M28" s="1"/>
      <c r="N28" s="1"/>
      <c r="O28" s="1"/>
    </row>
    <row r="31" ht="12.75">
      <c r="G31" s="5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</dc:creator>
  <cp:keywords/>
  <dc:description/>
  <cp:lastModifiedBy>Luiza</cp:lastModifiedBy>
  <cp:lastPrinted>2010-07-29T10:32:37Z</cp:lastPrinted>
  <dcterms:created xsi:type="dcterms:W3CDTF">2010-05-22T10:52:24Z</dcterms:created>
  <dcterms:modified xsi:type="dcterms:W3CDTF">2010-07-29T23:31:08Z</dcterms:modified>
  <cp:category/>
  <cp:version/>
  <cp:contentType/>
  <cp:contentStatus/>
</cp:coreProperties>
</file>